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fnau.sharepoint.com/sites/FNAU-ELARGI/Documents partages/General/16_PUBLICATIONS/5_AUTRES COLLECTIONS/2025_Observagglo/outils de communication/site/"/>
    </mc:Choice>
  </mc:AlternateContent>
  <xr:revisionPtr revIDLastSave="858" documentId="8_{483AC95E-368A-4B52-B550-8EA2245464D6}" xr6:coauthVersionLast="47" xr6:coauthVersionMax="47" xr10:uidLastSave="{768480D1-DCB3-4D4F-9967-D55F1806C340}"/>
  <bookViews>
    <workbookView xWindow="28680" yWindow="-120" windowWidth="38640" windowHeight="15720" activeTab="2" xr2:uid="{964EA969-A160-4377-9C75-700BE02370AC}"/>
  </bookViews>
  <sheets>
    <sheet name="Lisez-moi" sheetId="1" r:id="rId1"/>
    <sheet name="Panel" sheetId="3" r:id="rId2"/>
    <sheet name="Tableau de Bord" sheetId="16" r:id="rId3"/>
    <sheet name="Total" sheetId="15" state="hidden" r:id="rId4"/>
    <sheet name="Adapter" sheetId="2" r:id="rId5"/>
    <sheet name="Être" sheetId="10" r:id="rId6"/>
    <sheet name="Travailler" sheetId="11" r:id="rId7"/>
    <sheet name="Connecter" sheetId="12" r:id="rId8"/>
    <sheet name="Loger" sheetId="13" r:id="rId9"/>
    <sheet name="Ensemble" sheetId="14" r:id="rId10"/>
  </sheets>
  <definedNames>
    <definedName name="_xlnm._FilterDatabase" localSheetId="4" hidden="1">Adapter!#REF!</definedName>
  </definedNames>
  <calcPr calcId="191029"/>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2" i="16" l="1"/>
  <c r="C132" i="16"/>
  <c r="E131" i="16"/>
  <c r="C131" i="16"/>
  <c r="E130" i="16"/>
  <c r="C130" i="16"/>
  <c r="E128" i="16"/>
  <c r="E129" i="16"/>
  <c r="C129" i="16"/>
  <c r="C128" i="16"/>
  <c r="E127" i="16"/>
  <c r="C127" i="16"/>
  <c r="E126" i="16"/>
  <c r="C126" i="16"/>
  <c r="E125" i="16"/>
  <c r="C125" i="16"/>
  <c r="E124" i="16" l="1"/>
  <c r="E123" i="16"/>
  <c r="E122" i="16"/>
  <c r="E121" i="16"/>
  <c r="E120" i="16"/>
  <c r="C124" i="16"/>
  <c r="C123" i="16"/>
  <c r="C122" i="16"/>
  <c r="C121" i="16"/>
  <c r="C120" i="16"/>
  <c r="E113" i="16"/>
  <c r="E112" i="16"/>
  <c r="E111" i="16"/>
  <c r="E110" i="16"/>
  <c r="E109" i="16"/>
  <c r="E108" i="16"/>
  <c r="E107" i="16"/>
  <c r="E106" i="16"/>
  <c r="E105" i="16"/>
  <c r="E104" i="16"/>
  <c r="E103" i="16"/>
  <c r="E102" i="16"/>
  <c r="E101" i="16"/>
  <c r="E100" i="16"/>
  <c r="E99" i="16"/>
  <c r="E98" i="16"/>
  <c r="E97" i="16"/>
  <c r="C113" i="16"/>
  <c r="C112" i="16"/>
  <c r="C111" i="16"/>
  <c r="C110" i="16"/>
  <c r="C109" i="16"/>
  <c r="C108" i="16"/>
  <c r="C107" i="16"/>
  <c r="C106" i="16"/>
  <c r="C105" i="16"/>
  <c r="C104" i="16"/>
  <c r="C103" i="16"/>
  <c r="C102" i="16"/>
  <c r="C101" i="16"/>
  <c r="C100" i="16"/>
  <c r="C99" i="16"/>
  <c r="C98" i="16"/>
  <c r="C97" i="16"/>
  <c r="E90" i="16"/>
  <c r="E89" i="16"/>
  <c r="E88" i="16"/>
  <c r="E87" i="16"/>
  <c r="E86" i="16"/>
  <c r="E85" i="16"/>
  <c r="E84" i="16"/>
  <c r="E83" i="16"/>
  <c r="E82" i="16"/>
  <c r="E81" i="16"/>
  <c r="E80" i="16"/>
  <c r="E79" i="16"/>
  <c r="C90" i="16"/>
  <c r="C89" i="16"/>
  <c r="C88" i="16"/>
  <c r="C87" i="16"/>
  <c r="C86" i="16"/>
  <c r="C85" i="16"/>
  <c r="C84" i="16"/>
  <c r="C83" i="16"/>
  <c r="C82" i="16"/>
  <c r="C81" i="16"/>
  <c r="C80" i="16"/>
  <c r="C79" i="16"/>
  <c r="E72" i="16"/>
  <c r="E71" i="16"/>
  <c r="E70" i="16"/>
  <c r="E69" i="16"/>
  <c r="E68" i="16"/>
  <c r="E67" i="16"/>
  <c r="E66" i="16"/>
  <c r="E65" i="16"/>
  <c r="E64" i="16"/>
  <c r="E63" i="16"/>
  <c r="E62" i="16"/>
  <c r="E61" i="16"/>
  <c r="E60" i="16"/>
  <c r="E59" i="16"/>
  <c r="E58" i="16"/>
  <c r="E57" i="16"/>
  <c r="E56" i="16"/>
  <c r="C72" i="16"/>
  <c r="C71" i="16"/>
  <c r="C70" i="16"/>
  <c r="C69" i="16"/>
  <c r="C68" i="16"/>
  <c r="C67" i="16"/>
  <c r="C66" i="16"/>
  <c r="C65" i="16"/>
  <c r="C64" i="16"/>
  <c r="C63" i="16"/>
  <c r="C62" i="16"/>
  <c r="C61" i="16"/>
  <c r="C60" i="16"/>
  <c r="C59" i="16"/>
  <c r="C58" i="16"/>
  <c r="C57" i="16"/>
  <c r="C56" i="16"/>
  <c r="E49" i="16"/>
  <c r="E48" i="16"/>
  <c r="E47" i="16"/>
  <c r="E46" i="16"/>
  <c r="E45" i="16"/>
  <c r="E44" i="16"/>
  <c r="E43" i="16"/>
  <c r="E42" i="16"/>
  <c r="E41" i="16"/>
  <c r="E40" i="16"/>
  <c r="E39" i="16"/>
  <c r="C49" i="16"/>
  <c r="C48" i="16"/>
  <c r="C47" i="16"/>
  <c r="C46" i="16"/>
  <c r="C45" i="16"/>
  <c r="C44" i="16"/>
  <c r="C43" i="16"/>
  <c r="C42" i="16"/>
  <c r="C41" i="16"/>
  <c r="C40" i="16"/>
  <c r="C39" i="16"/>
  <c r="E38" i="16"/>
  <c r="C38" i="16"/>
  <c r="E37" i="16"/>
  <c r="C37" i="16"/>
  <c r="E36" i="16"/>
  <c r="FI21" i="15" l="1"/>
  <c r="FI60" i="15"/>
  <c r="FI39" i="15"/>
  <c r="FI65" i="15"/>
  <c r="FI19" i="15"/>
  <c r="FI40" i="15"/>
  <c r="FI51" i="15"/>
  <c r="FI13" i="15"/>
  <c r="FI55" i="15"/>
  <c r="FI53" i="15"/>
  <c r="FI46" i="15"/>
  <c r="FI15" i="15"/>
  <c r="FI47" i="15"/>
  <c r="FI32" i="15"/>
  <c r="FI52" i="15"/>
  <c r="FI33" i="15"/>
  <c r="FI54" i="15"/>
  <c r="FI10" i="15"/>
  <c r="FI63" i="15"/>
  <c r="FI61" i="15"/>
  <c r="FI35" i="15"/>
  <c r="FI25" i="15"/>
  <c r="FI17" i="15"/>
  <c r="FI8" i="15"/>
  <c r="FI11" i="15"/>
  <c r="FI64" i="15"/>
  <c r="FI7" i="15"/>
  <c r="FI62" i="15"/>
  <c r="FI49" i="15"/>
  <c r="FI6" i="15"/>
  <c r="FI44" i="15"/>
  <c r="FI37" i="15"/>
  <c r="FI45" i="15"/>
  <c r="FI56" i="15"/>
  <c r="FI48" i="15"/>
  <c r="FI36" i="15"/>
  <c r="FI50" i="15"/>
  <c r="FI12" i="15"/>
  <c r="FI57" i="15"/>
  <c r="FI41" i="15"/>
  <c r="FI59" i="15"/>
  <c r="FI58" i="15"/>
  <c r="FI34" i="15"/>
  <c r="FI18" i="15"/>
  <c r="FI26" i="15"/>
  <c r="FI16" i="15"/>
  <c r="FI9" i="15"/>
  <c r="FI29" i="15"/>
  <c r="FI5" i="15"/>
  <c r="FI14" i="15"/>
  <c r="FI20" i="15"/>
  <c r="FI31" i="15"/>
  <c r="FI43" i="15"/>
  <c r="FI30" i="15"/>
  <c r="FI28" i="15"/>
  <c r="FI23" i="15"/>
  <c r="FI42" i="15"/>
  <c r="FI24" i="15"/>
  <c r="FI38" i="15"/>
  <c r="FI22" i="15"/>
  <c r="FI27" i="15"/>
  <c r="FH21" i="15"/>
  <c r="FH60" i="15"/>
  <c r="FH39" i="15"/>
  <c r="FH65" i="15"/>
  <c r="FH19" i="15"/>
  <c r="FH40" i="15"/>
  <c r="FH51" i="15"/>
  <c r="FH13" i="15"/>
  <c r="FH55" i="15"/>
  <c r="FH53" i="15"/>
  <c r="FH46" i="15"/>
  <c r="FH15" i="15"/>
  <c r="FH47" i="15"/>
  <c r="FH32" i="15"/>
  <c r="FH52" i="15"/>
  <c r="FH33" i="15"/>
  <c r="FH54" i="15"/>
  <c r="FH10" i="15"/>
  <c r="FH63" i="15"/>
  <c r="FH61" i="15"/>
  <c r="FH35" i="15"/>
  <c r="FH25" i="15"/>
  <c r="FH17" i="15"/>
  <c r="FH8" i="15"/>
  <c r="FH11" i="15"/>
  <c r="FH64" i="15"/>
  <c r="FH7" i="15"/>
  <c r="FH62" i="15"/>
  <c r="FH49" i="15"/>
  <c r="FH6" i="15"/>
  <c r="FH44" i="15"/>
  <c r="FH37" i="15"/>
  <c r="FH45" i="15"/>
  <c r="FH56" i="15"/>
  <c r="FH48" i="15"/>
  <c r="FH36" i="15"/>
  <c r="FH50" i="15"/>
  <c r="FH12" i="15"/>
  <c r="FH57" i="15"/>
  <c r="FH41" i="15"/>
  <c r="FH59" i="15"/>
  <c r="FH58" i="15"/>
  <c r="FH34" i="15"/>
  <c r="FH18" i="15"/>
  <c r="FH26" i="15"/>
  <c r="FH16" i="15"/>
  <c r="FH9" i="15"/>
  <c r="FH29" i="15"/>
  <c r="FH5" i="15"/>
  <c r="FH14" i="15"/>
  <c r="FH20" i="15"/>
  <c r="FH31" i="15"/>
  <c r="FH43" i="15"/>
  <c r="FH30" i="15"/>
  <c r="FH28" i="15"/>
  <c r="FH23" i="15"/>
  <c r="FH42" i="15"/>
  <c r="FH24" i="15"/>
  <c r="FH38" i="15"/>
  <c r="FH22" i="15"/>
  <c r="FH27" i="15"/>
  <c r="FG21" i="15"/>
  <c r="FG60" i="15"/>
  <c r="FG39" i="15"/>
  <c r="FG65" i="15"/>
  <c r="FG19" i="15"/>
  <c r="FG40" i="15"/>
  <c r="FG51" i="15"/>
  <c r="FG13" i="15"/>
  <c r="FG55" i="15"/>
  <c r="FG53" i="15"/>
  <c r="FG46" i="15"/>
  <c r="FG15" i="15"/>
  <c r="FG47" i="15"/>
  <c r="FG32" i="15"/>
  <c r="FG52" i="15"/>
  <c r="FG33" i="15"/>
  <c r="FG54" i="15"/>
  <c r="FG10" i="15"/>
  <c r="FG63" i="15"/>
  <c r="FG61" i="15"/>
  <c r="FG35" i="15"/>
  <c r="FG25" i="15"/>
  <c r="FG17" i="15"/>
  <c r="FG8" i="15"/>
  <c r="FG11" i="15"/>
  <c r="FG64" i="15"/>
  <c r="FG7" i="15"/>
  <c r="FG62" i="15"/>
  <c r="FG49" i="15"/>
  <c r="FG6" i="15"/>
  <c r="FG44" i="15"/>
  <c r="FG37" i="15"/>
  <c r="FG45" i="15"/>
  <c r="FG56" i="15"/>
  <c r="FG48" i="15"/>
  <c r="FG36" i="15"/>
  <c r="FG50" i="15"/>
  <c r="FG12" i="15"/>
  <c r="FG57" i="15"/>
  <c r="FG41" i="15"/>
  <c r="FG59" i="15"/>
  <c r="FG58" i="15"/>
  <c r="FG34" i="15"/>
  <c r="FG18" i="15"/>
  <c r="FG26" i="15"/>
  <c r="FG16" i="15"/>
  <c r="FG9" i="15"/>
  <c r="FG29" i="15"/>
  <c r="FG5" i="15"/>
  <c r="FG14" i="15"/>
  <c r="FG20" i="15"/>
  <c r="FG31" i="15"/>
  <c r="FG43" i="15"/>
  <c r="FG30" i="15"/>
  <c r="FG28" i="15"/>
  <c r="FG23" i="15"/>
  <c r="FG42" i="15"/>
  <c r="FG24" i="15"/>
  <c r="FG38" i="15"/>
  <c r="FG22" i="15"/>
  <c r="FG27" i="15"/>
  <c r="L42" i="10" l="1"/>
  <c r="L64" i="10"/>
  <c r="L48" i="10"/>
  <c r="L45" i="10"/>
  <c r="L22" i="10"/>
  <c r="L24" i="10"/>
  <c r="L37" i="10"/>
  <c r="L23" i="10"/>
  <c r="L27" i="10"/>
  <c r="L35" i="10"/>
  <c r="L36" i="10"/>
  <c r="L26" i="10"/>
  <c r="L9" i="10"/>
  <c r="L29" i="10"/>
  <c r="L12" i="10"/>
  <c r="L34" i="10"/>
  <c r="L13" i="10"/>
  <c r="L18" i="10"/>
  <c r="L21" i="10"/>
  <c r="L53" i="10"/>
  <c r="L25" i="10"/>
  <c r="L30" i="10"/>
  <c r="L7" i="10"/>
  <c r="L40" i="10"/>
  <c r="L16" i="10"/>
  <c r="L58" i="10"/>
  <c r="L39" i="10"/>
  <c r="L60" i="10"/>
  <c r="L61" i="10"/>
  <c r="L8" i="10"/>
  <c r="L10" i="10"/>
  <c r="L28" i="10"/>
  <c r="L6" i="10"/>
  <c r="L17" i="10"/>
  <c r="L49" i="10"/>
  <c r="L31" i="10"/>
  <c r="L57" i="10"/>
  <c r="L52" i="10"/>
  <c r="L33" i="10"/>
  <c r="L15" i="10"/>
  <c r="L56" i="10"/>
  <c r="L19" i="10"/>
  <c r="L47" i="10"/>
  <c r="L5" i="10"/>
  <c r="L65" i="10"/>
  <c r="L32" i="10"/>
  <c r="L20" i="10"/>
  <c r="L63" i="10"/>
  <c r="L44" i="10"/>
  <c r="L55" i="10"/>
  <c r="L11" i="10"/>
  <c r="L38" i="10"/>
  <c r="L46" i="10"/>
  <c r="L54" i="10"/>
  <c r="L51" i="10"/>
  <c r="L62" i="10"/>
  <c r="L14" i="10"/>
  <c r="L50" i="10"/>
  <c r="L59" i="10"/>
  <c r="L43" i="10"/>
  <c r="L41" i="10"/>
  <c r="C36" i="16" l="1"/>
  <c r="E29" i="16"/>
  <c r="C29" i="16"/>
  <c r="E28" i="16"/>
  <c r="C28" i="16"/>
  <c r="E27" i="16"/>
  <c r="C27" i="16"/>
  <c r="E26" i="16"/>
  <c r="C26" i="16"/>
  <c r="E25" i="16"/>
  <c r="C25" i="16"/>
  <c r="E24" i="16"/>
  <c r="C24" i="16"/>
  <c r="E23" i="16"/>
  <c r="C23" i="16"/>
  <c r="E22" i="16"/>
  <c r="C22" i="16"/>
  <c r="E21" i="16"/>
  <c r="C21" i="16"/>
  <c r="E20" i="16"/>
  <c r="C20" i="16"/>
  <c r="E19" i="16"/>
  <c r="C19" i="16"/>
  <c r="E18" i="16"/>
  <c r="C18" i="16"/>
  <c r="E17" i="16"/>
  <c r="C17" i="16"/>
  <c r="E16" i="16"/>
  <c r="C16" i="16"/>
  <c r="E15" i="16"/>
  <c r="C15" i="16"/>
  <c r="E14" i="16"/>
  <c r="C14" i="16"/>
  <c r="E13" i="16"/>
  <c r="C13" i="16"/>
  <c r="AM35" i="15" l="1"/>
  <c r="AM59" i="15"/>
  <c r="AM53" i="15"/>
  <c r="AM51" i="15"/>
  <c r="AM65" i="15"/>
  <c r="AM63" i="15"/>
  <c r="AM20" i="15"/>
  <c r="AM64" i="15"/>
  <c r="AM61" i="15"/>
  <c r="AM47" i="15"/>
  <c r="AM43" i="15"/>
  <c r="AM28" i="15"/>
  <c r="AM5" i="15"/>
  <c r="AM54" i="15"/>
  <c r="AM9" i="15"/>
  <c r="AM16" i="15"/>
  <c r="AM6" i="15"/>
  <c r="AM52" i="15"/>
  <c r="AM7" i="15"/>
  <c r="AM18" i="15"/>
  <c r="AM55" i="15"/>
  <c r="AM46" i="15"/>
  <c r="AM21" i="15"/>
  <c r="AM56" i="15"/>
  <c r="AM15" i="15"/>
  <c r="AM14" i="15"/>
  <c r="AM8" i="15"/>
  <c r="AM27" i="15"/>
  <c r="AM60" i="15"/>
  <c r="AM23" i="15"/>
  <c r="AM26" i="15"/>
  <c r="AM33" i="15"/>
  <c r="AM22" i="15"/>
  <c r="AM25" i="15"/>
  <c r="AM38" i="15"/>
  <c r="AM58" i="15"/>
  <c r="AM30" i="15"/>
  <c r="AM12" i="15"/>
  <c r="AM36" i="15"/>
  <c r="AM13" i="15"/>
  <c r="AM37" i="15"/>
  <c r="AM17" i="15"/>
  <c r="AM49" i="15"/>
  <c r="AM24" i="15"/>
  <c r="AM29" i="15"/>
  <c r="AM62" i="15"/>
  <c r="AM19" i="15"/>
  <c r="AM44" i="15"/>
  <c r="AM31" i="15"/>
  <c r="AM39" i="15"/>
  <c r="AM40" i="15"/>
  <c r="AM10" i="15"/>
  <c r="AM57" i="15"/>
  <c r="AM45" i="15"/>
  <c r="AM50" i="15"/>
  <c r="AM34" i="15"/>
  <c r="AM11" i="15"/>
  <c r="AM42" i="15"/>
  <c r="AM48" i="15"/>
  <c r="AM41" i="15"/>
  <c r="AM32" i="15"/>
</calcChain>
</file>

<file path=xl/sharedStrings.xml><?xml version="1.0" encoding="utf-8"?>
<sst xmlns="http://schemas.openxmlformats.org/spreadsheetml/2006/main" count="14270" uniqueCount="3297">
  <si>
    <t>USAGE</t>
  </si>
  <si>
    <t>ILLUSTRATION</t>
  </si>
  <si>
    <t>DESCRIPTION</t>
  </si>
  <si>
    <t>UNITE</t>
  </si>
  <si>
    <t>SOURCE</t>
  </si>
  <si>
    <t>ECHELLE</t>
  </si>
  <si>
    <t>APPROFONDIR</t>
  </si>
  <si>
    <t>Universel</t>
  </si>
  <si>
    <t>CODE_EPCI</t>
  </si>
  <si>
    <t>Numéro unique d’identification de l’EPCI</t>
  </si>
  <si>
    <t>EPCI</t>
  </si>
  <si>
    <t>NOM_EPCI</t>
  </si>
  <si>
    <t>Nom d’identification de l’EPCI</t>
  </si>
  <si>
    <t>NATURE_EPCI</t>
  </si>
  <si>
    <t>Type d'EPCI</t>
  </si>
  <si>
    <t>EPCI _du_panel</t>
  </si>
  <si>
    <t>Précision permettant de savoir si l'EPCI est dans le panel d'Observ'agglo 2025 ou non</t>
  </si>
  <si>
    <t>EPCI_DROM_ou _France_hexagonale</t>
  </si>
  <si>
    <t>Différenciation des EPCI en focntion si elles sont en France hexagonale ou dans les DROM</t>
  </si>
  <si>
    <t>DEPARTEMENT</t>
  </si>
  <si>
    <t>Numéro du département</t>
  </si>
  <si>
    <t>REGION</t>
  </si>
  <si>
    <t>Numéro de la région</t>
  </si>
  <si>
    <t>Fiche</t>
  </si>
  <si>
    <t>200069391</t>
  </si>
  <si>
    <t>CA Lamballe Terre et Mer</t>
  </si>
  <si>
    <t>Communauté d'agglomération</t>
  </si>
  <si>
    <t>HEXAGONE</t>
  </si>
  <si>
    <t>22</t>
  </si>
  <si>
    <t>53</t>
  </si>
  <si>
    <t>241100593</t>
  </si>
  <si>
    <t>CA Le Grand Narbonne</t>
  </si>
  <si>
    <t>11</t>
  </si>
  <si>
    <t>76</t>
  </si>
  <si>
    <t>200026573</t>
  </si>
  <si>
    <t>CC Haut-Jura Saint-Claude</t>
  </si>
  <si>
    <t>Communauté de communes</t>
  </si>
  <si>
    <t>39</t>
  </si>
  <si>
    <t>27</t>
  </si>
  <si>
    <t>200041572</t>
  </si>
  <si>
    <t>CC Dronne et Belle</t>
  </si>
  <si>
    <t>24</t>
  </si>
  <si>
    <t>75</t>
  </si>
  <si>
    <t>200041150</t>
  </si>
  <si>
    <t>CC Terrassonnais Haut Périgord Noir</t>
  </si>
  <si>
    <t>200067767</t>
  </si>
  <si>
    <t>CC du Royans-Vercors</t>
  </si>
  <si>
    <t>26</t>
  </si>
  <si>
    <t>84</t>
  </si>
  <si>
    <t>240200477</t>
  </si>
  <si>
    <t>CA GrandSoissons Agglomération</t>
  </si>
  <si>
    <t>02</t>
  </si>
  <si>
    <t>32</t>
  </si>
  <si>
    <t>200067791</t>
  </si>
  <si>
    <t>CA L' Agglo Foix-Varilhes</t>
  </si>
  <si>
    <t>09</t>
  </si>
  <si>
    <t>200041762</t>
  </si>
  <si>
    <t>CA Rochefort Océan</t>
  </si>
  <si>
    <t>17</t>
  </si>
  <si>
    <t>200067866</t>
  </si>
  <si>
    <t>CC Sèvre et Loire</t>
  </si>
  <si>
    <t>44</t>
  </si>
  <si>
    <t>52</t>
  </si>
  <si>
    <t>200067882</t>
  </si>
  <si>
    <t>CC Bazois Loire Morvan</t>
  </si>
  <si>
    <t>58</t>
  </si>
  <si>
    <t>200034882</t>
  </si>
  <si>
    <t>CC Pays du Mont-Blanc</t>
  </si>
  <si>
    <t>74</t>
  </si>
  <si>
    <t>200018083</t>
  </si>
  <si>
    <t>CC de Desvres-Samer</t>
  </si>
  <si>
    <t>62</t>
  </si>
  <si>
    <t>200067890</t>
  </si>
  <si>
    <t>CC Morvan Sommets et Grands Lacs</t>
  </si>
  <si>
    <t>200000628</t>
  </si>
  <si>
    <t>CC Rhône Lez Provence</t>
  </si>
  <si>
    <t>93</t>
  </si>
  <si>
    <t>200041614</t>
  </si>
  <si>
    <t>CC Aunis Sud</t>
  </si>
  <si>
    <t>200070159</t>
  </si>
  <si>
    <t>CC Cœur de Beauce</t>
  </si>
  <si>
    <t>28</t>
  </si>
  <si>
    <t>200069532</t>
  </si>
  <si>
    <t>CA Lisieux Normandie</t>
  </si>
  <si>
    <t>14</t>
  </si>
  <si>
    <t>200041721</t>
  </si>
  <si>
    <t>CC de la Haute Comté</t>
  </si>
  <si>
    <t>70</t>
  </si>
  <si>
    <t>200067452</t>
  </si>
  <si>
    <t>CC du Guillestrois et du Queyras</t>
  </si>
  <si>
    <t>05</t>
  </si>
  <si>
    <t>200010650</t>
  </si>
  <si>
    <t>CA du Grand Dole</t>
  </si>
  <si>
    <t>200069524</t>
  </si>
  <si>
    <t>CC Pré-Bocage Intercom</t>
  </si>
  <si>
    <t>200067759</t>
  </si>
  <si>
    <t>CC Vallées et Plateau d'Ardenne</t>
  </si>
  <si>
    <t>08</t>
  </si>
  <si>
    <t>200041622</t>
  </si>
  <si>
    <t>CC Ardennes Thiérache</t>
  </si>
  <si>
    <t>200013050</t>
  </si>
  <si>
    <t>CC Sauer-Pechelbronn</t>
  </si>
  <si>
    <t>67</t>
  </si>
  <si>
    <t>247000623</t>
  </si>
  <si>
    <t>CC des Quatre Rivières</t>
  </si>
  <si>
    <t>246701098</t>
  </si>
  <si>
    <t>CC du Pays de Niederbronn-les-Bains</t>
  </si>
  <si>
    <t>200006682</t>
  </si>
  <si>
    <t>CA Beaune, Côte et Sud - Communauté Beaune-Chagny-Nolay</t>
  </si>
  <si>
    <t>21</t>
  </si>
  <si>
    <t>200068856</t>
  </si>
  <si>
    <t>CC des Hauts du Perche</t>
  </si>
  <si>
    <t>61</t>
  </si>
  <si>
    <t>200070431</t>
  </si>
  <si>
    <t>CC Saint-Marcellin Vercors Isère Communauté</t>
  </si>
  <si>
    <t>38</t>
  </si>
  <si>
    <t>245701404</t>
  </si>
  <si>
    <t>CC du Pays Haut Val d'Alzette</t>
  </si>
  <si>
    <t>57</t>
  </si>
  <si>
    <t>200070530</t>
  </si>
  <si>
    <t>CC du Grand Autunois Morvan</t>
  </si>
  <si>
    <t>71</t>
  </si>
  <si>
    <t>200070688</t>
  </si>
  <si>
    <t>CC Couesnon Marches de Bretagne</t>
  </si>
  <si>
    <t>35</t>
  </si>
  <si>
    <t>246500482</t>
  </si>
  <si>
    <t>CC de la Haute-Bigorre</t>
  </si>
  <si>
    <t>65</t>
  </si>
  <si>
    <t>200070712</t>
  </si>
  <si>
    <t>CC Thiers Dore et Montagne</t>
  </si>
  <si>
    <t>63</t>
  </si>
  <si>
    <t>200071298</t>
  </si>
  <si>
    <t>CC des Terres du Lauragais</t>
  </si>
  <si>
    <t>31</t>
  </si>
  <si>
    <t>200070738</t>
  </si>
  <si>
    <t>CC Mad et Moselle</t>
  </si>
  <si>
    <t>54</t>
  </si>
  <si>
    <t>200068757</t>
  </si>
  <si>
    <t>CA d'Épinal</t>
  </si>
  <si>
    <t>88</t>
  </si>
  <si>
    <t>200027100</t>
  </si>
  <si>
    <t>CC Méditerranée Porte des Maures</t>
  </si>
  <si>
    <t>83</t>
  </si>
  <si>
    <t>244500542</t>
  </si>
  <si>
    <t>CC de la Plaine du Nord Loiret</t>
  </si>
  <si>
    <t>45</t>
  </si>
  <si>
    <t>200036135</t>
  </si>
  <si>
    <t>CC Cœur de France</t>
  </si>
  <si>
    <t>18</t>
  </si>
  <si>
    <t>200071215</t>
  </si>
  <si>
    <t>CC Chavanon Combrailles et Volcans</t>
  </si>
  <si>
    <t>200070670</t>
  </si>
  <si>
    <t>CC du Pays de Dol et de la Baie du Mont Saint-Michel</t>
  </si>
  <si>
    <t>200068773</t>
  </si>
  <si>
    <t>CC des Vosges côté Sud Ouest</t>
  </si>
  <si>
    <t>200072650</t>
  </si>
  <si>
    <t>CC Touraine Vallée de l'Indre</t>
  </si>
  <si>
    <t>37</t>
  </si>
  <si>
    <t>200072676</t>
  </si>
  <si>
    <t>CC Maine Saosnois</t>
  </si>
  <si>
    <t>200072718</t>
  </si>
  <si>
    <t>CC de la Champagne Conlinoise et du Pays de Sillé</t>
  </si>
  <si>
    <t>72</t>
  </si>
  <si>
    <t>200072643</t>
  </si>
  <si>
    <t>CC Cœur et Coteaux du Comminges</t>
  </si>
  <si>
    <t>200040293</t>
  </si>
  <si>
    <t>CC du Clunisois</t>
  </si>
  <si>
    <t>200072726</t>
  </si>
  <si>
    <t>CC Châteaubriant-Derval</t>
  </si>
  <si>
    <t>200096956</t>
  </si>
  <si>
    <t>CA Agglomération d'Agen</t>
  </si>
  <si>
    <t>47</t>
  </si>
  <si>
    <t>200035137</t>
  </si>
  <si>
    <t>CC Marche Occitane - Val d'Anglin</t>
  </si>
  <si>
    <t>36</t>
  </si>
  <si>
    <t>200035202</t>
  </si>
  <si>
    <t>CC Charlieu-Belmont</t>
  </si>
  <si>
    <t>42</t>
  </si>
  <si>
    <t>200035129</t>
  </si>
  <si>
    <t>CC de Cèze Cévennes</t>
  </si>
  <si>
    <t>30</t>
  </si>
  <si>
    <t>200015162</t>
  </si>
  <si>
    <t>CC de l'Oriente</t>
  </si>
  <si>
    <t>2B</t>
  </si>
  <si>
    <t>94</t>
  </si>
  <si>
    <t>200066868</t>
  </si>
  <si>
    <t>CC Presqu'île de Crozon-Aulne maritime</t>
  </si>
  <si>
    <t>29</t>
  </si>
  <si>
    <t>200023414</t>
  </si>
  <si>
    <t>Métropole Rouen Normandie</t>
  </si>
  <si>
    <t>Métropole</t>
  </si>
  <si>
    <t>OUI</t>
  </si>
  <si>
    <t>200070894</t>
  </si>
  <si>
    <t>CC de Gevrey-Chambertin et de Nuits-Saint-Georges</t>
  </si>
  <si>
    <t>200035442</t>
  </si>
  <si>
    <t>CC du Sud-Artois</t>
  </si>
  <si>
    <t>200022986</t>
  </si>
  <si>
    <t>CC du Grand Pic Saint-Loup</t>
  </si>
  <si>
    <t>34</t>
  </si>
  <si>
    <t>200068229</t>
  </si>
  <si>
    <t>CC des Baronnies en Drôme Provençale</t>
  </si>
  <si>
    <t>200070043</t>
  </si>
  <si>
    <t>CC Vienne et Gartempe</t>
  </si>
  <si>
    <t>86</t>
  </si>
  <si>
    <t>248900664</t>
  </si>
  <si>
    <t>CC de la Vanne et du Pays d'Othe</t>
  </si>
  <si>
    <t>89</t>
  </si>
  <si>
    <t>200040426</t>
  </si>
  <si>
    <t>CC du Val de l'Oise</t>
  </si>
  <si>
    <t>200066389</t>
  </si>
  <si>
    <t>CA Saint-Lô Agglo</t>
  </si>
  <si>
    <t>50</t>
  </si>
  <si>
    <t>200023737</t>
  </si>
  <si>
    <t>CA du Grand Cahors</t>
  </si>
  <si>
    <t>46</t>
  </si>
  <si>
    <t>200044469</t>
  </si>
  <si>
    <t>CC du Pays de Mirepoix</t>
  </si>
  <si>
    <t>200035814</t>
  </si>
  <si>
    <t>CA Flers Agglo</t>
  </si>
  <si>
    <t>200034031</t>
  </si>
  <si>
    <t>CC des Monts d'Alban et du Villefranchois</t>
  </si>
  <si>
    <t>81</t>
  </si>
  <si>
    <t>200042190</t>
  </si>
  <si>
    <t>CA de la Porte du Hainaut</t>
  </si>
  <si>
    <t>59</t>
  </si>
  <si>
    <t>245400189</t>
  </si>
  <si>
    <t>CC des Pays du Sel et du Vermois</t>
  </si>
  <si>
    <t>200071553</t>
  </si>
  <si>
    <t>CC Loire Layon Aubance</t>
  </si>
  <si>
    <t>49</t>
  </si>
  <si>
    <t>200034197</t>
  </si>
  <si>
    <t>CC de Montaigne Montravel et Gurson</t>
  </si>
  <si>
    <t>200072684</t>
  </si>
  <si>
    <t>CC Le Gesnois Bilurien</t>
  </si>
  <si>
    <t>200071538</t>
  </si>
  <si>
    <t>CC Terres de Bresse</t>
  </si>
  <si>
    <t>200071579</t>
  </si>
  <si>
    <t>CC Bresse Louhannaise Intercom'</t>
  </si>
  <si>
    <t>200072668</t>
  </si>
  <si>
    <t>CC Touraine Val de Vienne</t>
  </si>
  <si>
    <t>200072692</t>
  </si>
  <si>
    <t>CC des Vallées de la Braye et de l'Anille</t>
  </si>
  <si>
    <t>200066728</t>
  </si>
  <si>
    <t>CC Vallées de l'Orne et de l'Odon</t>
  </si>
  <si>
    <t>200033025</t>
  </si>
  <si>
    <t>CA de Bar-le-Duc - Sud Meuse</t>
  </si>
  <si>
    <t>55</t>
  </si>
  <si>
    <t>244200614</t>
  </si>
  <si>
    <t>CC des Vals d'Aix et Isable</t>
  </si>
  <si>
    <t>243200409</t>
  </si>
  <si>
    <t>CC du Bas Armagnac</t>
  </si>
  <si>
    <t>200071983</t>
  </si>
  <si>
    <t>CC Thiérache Sambre et Oise</t>
  </si>
  <si>
    <t>200071884</t>
  </si>
  <si>
    <t>CC Le Grand Charolais</t>
  </si>
  <si>
    <t>200071942</t>
  </si>
  <si>
    <t>CC Haut Limousin en Marche</t>
  </si>
  <si>
    <t>87</t>
  </si>
  <si>
    <t>200072015</t>
  </si>
  <si>
    <t>CA Annonay Rhône Agglo</t>
  </si>
  <si>
    <t>07</t>
  </si>
  <si>
    <t>200072031</t>
  </si>
  <si>
    <t>CA de la Région de Château-Thierry</t>
  </si>
  <si>
    <t>200033181</t>
  </si>
  <si>
    <t>CA Chartres Métropole</t>
  </si>
  <si>
    <t>200067627</t>
  </si>
  <si>
    <t>CC Billom Communauté</t>
  </si>
  <si>
    <t>200040251</t>
  </si>
  <si>
    <t>CC Bassée-Montois</t>
  </si>
  <si>
    <t>77</t>
  </si>
  <si>
    <t>200068682</t>
  </si>
  <si>
    <t>CC Terre d'Eau</t>
  </si>
  <si>
    <t>200040244</t>
  </si>
  <si>
    <t>CA du Bocage Bressuirais</t>
  </si>
  <si>
    <t>79</t>
  </si>
  <si>
    <t>200067551</t>
  </si>
  <si>
    <t>CA Thonon Agglomération</t>
  </si>
  <si>
    <t>200067544</t>
  </si>
  <si>
    <t>CC Creuse Confluence</t>
  </si>
  <si>
    <t>23</t>
  </si>
  <si>
    <t>200035111</t>
  </si>
  <si>
    <t>CC des Sources de l'Orne</t>
  </si>
  <si>
    <t>200035327</t>
  </si>
  <si>
    <t>CC Cazals-Salviac</t>
  </si>
  <si>
    <t>200072049</t>
  </si>
  <si>
    <t>CC de Charente Limousine</t>
  </si>
  <si>
    <t>16</t>
  </si>
  <si>
    <t>200040210</t>
  </si>
  <si>
    <t>CC Lacs et Gorges du Verdon</t>
  </si>
  <si>
    <t>200067635</t>
  </si>
  <si>
    <t>CA Clisson Sèvre et Maine Agglo</t>
  </si>
  <si>
    <t>200070985</t>
  </si>
  <si>
    <t>CC de l'Est de la Somme</t>
  </si>
  <si>
    <t>80</t>
  </si>
  <si>
    <t>200034056</t>
  </si>
  <si>
    <t>CC du Lautrécois et du Pays d'Agout</t>
  </si>
  <si>
    <t>200034098</t>
  </si>
  <si>
    <t>CC des Montagnes du Giffre</t>
  </si>
  <si>
    <t>240400440</t>
  </si>
  <si>
    <t>CC Pays Forcalquier et Montagne de Lure</t>
  </si>
  <si>
    <t>04</t>
  </si>
  <si>
    <t>200040350</t>
  </si>
  <si>
    <t>CC Bugey Sud</t>
  </si>
  <si>
    <t>01</t>
  </si>
  <si>
    <t>200034064</t>
  </si>
  <si>
    <t>CC du Cordais et du Causse (4 C)</t>
  </si>
  <si>
    <t>200040400</t>
  </si>
  <si>
    <t>CC du Périgord Ribéracois</t>
  </si>
  <si>
    <t>200040418</t>
  </si>
  <si>
    <t>CC du Pays de Serres en Quercy</t>
  </si>
  <si>
    <t>82</t>
  </si>
  <si>
    <t>200040798</t>
  </si>
  <si>
    <t>CC Val Vanoise</t>
  </si>
  <si>
    <t>73</t>
  </si>
  <si>
    <t>247000011</t>
  </si>
  <si>
    <t>CA de Vesoul</t>
  </si>
  <si>
    <t>200005932</t>
  </si>
  <si>
    <t>CC des Portes de Sologne</t>
  </si>
  <si>
    <t>200040384</t>
  </si>
  <si>
    <t>CC Isle Double Landais</t>
  </si>
  <si>
    <t>200005957</t>
  </si>
  <si>
    <t>CC de la Région de Rambervillers</t>
  </si>
  <si>
    <t>200000933</t>
  </si>
  <si>
    <t>CC Sauldre et Sologne</t>
  </si>
  <si>
    <t>243500634</t>
  </si>
  <si>
    <t>CC Roche aux Fées Communauté</t>
  </si>
  <si>
    <t>200017846</t>
  </si>
  <si>
    <t>CA Étampois Sud Essonne</t>
  </si>
  <si>
    <t>91</t>
  </si>
  <si>
    <t>200035715</t>
  </si>
  <si>
    <t>CA Carcassonne Agglo</t>
  </si>
  <si>
    <t>200040574</t>
  </si>
  <si>
    <t>CC Beaujolais Pierres Dorées</t>
  </si>
  <si>
    <t>69</t>
  </si>
  <si>
    <t>200071868</t>
  </si>
  <si>
    <t>CC des Vallées du Haut-Anjou</t>
  </si>
  <si>
    <t>200067874</t>
  </si>
  <si>
    <t>CA de Haguenau</t>
  </si>
  <si>
    <t>200042729</t>
  </si>
  <si>
    <t>CC de la Baie du Cotentin</t>
  </si>
  <si>
    <t>200067031</t>
  </si>
  <si>
    <t>CC Côte Ouest Centre Manche</t>
  </si>
  <si>
    <t>200070464</t>
  </si>
  <si>
    <t>CC Cœur de Maurienne Arvan</t>
  </si>
  <si>
    <t>200023299</t>
  </si>
  <si>
    <t>CC Cœur de Tarentaise</t>
  </si>
  <si>
    <t>200033298</t>
  </si>
  <si>
    <t>CC des Coëvrons</t>
  </si>
  <si>
    <t>200069664</t>
  </si>
  <si>
    <t>CC Meuse Rognon</t>
  </si>
  <si>
    <t>200072999</t>
  </si>
  <si>
    <t>CC du Grand Langres</t>
  </si>
  <si>
    <t>200041994</t>
  </si>
  <si>
    <t>CC Haut Val de Sèvre</t>
  </si>
  <si>
    <t>200066173</t>
  </si>
  <si>
    <t>CC de Damvillers Spincourt</t>
  </si>
  <si>
    <t>200066512</t>
  </si>
  <si>
    <t>CC Élan Limousin Avenir Nature</t>
  </si>
  <si>
    <t>200041960</t>
  </si>
  <si>
    <t>CC Pévèle-Carembault</t>
  </si>
  <si>
    <t>200066223</t>
  </si>
  <si>
    <t>CC Arize Lèze</t>
  </si>
  <si>
    <t>200066553</t>
  </si>
  <si>
    <t>CC des Monts de Lacaune et de la Montagne du Haut Languedoc</t>
  </si>
  <si>
    <t>200066165</t>
  </si>
  <si>
    <t>CC Val de Meuse - Voie Sacrée</t>
  </si>
  <si>
    <t>200066462</t>
  </si>
  <si>
    <t>CC Interco Normandie Sud Eure</t>
  </si>
  <si>
    <t>200043081</t>
  </si>
  <si>
    <t>CC Chinon, Vienne et Loire</t>
  </si>
  <si>
    <t>200057966</t>
  </si>
  <si>
    <t>Vallée Sud-Grand Paris</t>
  </si>
  <si>
    <t>Etablissement public territorial</t>
  </si>
  <si>
    <t>200040905</t>
  </si>
  <si>
    <t>CC Carmausin-Ségala</t>
  </si>
  <si>
    <t>200011781</t>
  </si>
  <si>
    <t>CC Portes du Berry entre Loire et Val d'Aubois</t>
  </si>
  <si>
    <t>242000495</t>
  </si>
  <si>
    <t>CC de l'Alta Rocca</t>
  </si>
  <si>
    <t>2A</t>
  </si>
  <si>
    <t>246600548</t>
  </si>
  <si>
    <t>CC du Haut Vallespir</t>
  </si>
  <si>
    <t>66</t>
  </si>
  <si>
    <t>200067783</t>
  </si>
  <si>
    <t>CC de Hanau-La Petite Pierre</t>
  </si>
  <si>
    <t>200073104</t>
  </si>
  <si>
    <t>CC de l'Île-Rousse - Balagne</t>
  </si>
  <si>
    <t>200041317</t>
  </si>
  <si>
    <t>CA du Niortais</t>
  </si>
  <si>
    <t>200043438</t>
  </si>
  <si>
    <t>CC de la Moivre à la Coole</t>
  </si>
  <si>
    <t>51</t>
  </si>
  <si>
    <t>200069763</t>
  </si>
  <si>
    <t>CC du Haut-Poitou</t>
  </si>
  <si>
    <t>244400404</t>
  </si>
  <si>
    <t>Nantes Métropole</t>
  </si>
  <si>
    <t>200067262</t>
  </si>
  <si>
    <t>CC du Haut Béarn</t>
  </si>
  <si>
    <t>64</t>
  </si>
  <si>
    <t>200039709</t>
  </si>
  <si>
    <t>CC du Serein</t>
  </si>
  <si>
    <t>200089456</t>
  </si>
  <si>
    <t>CA Seine-Eure</t>
  </si>
  <si>
    <t>200072700</t>
  </si>
  <si>
    <t>CC Haute Sarthe Alpes Mancelles</t>
  </si>
  <si>
    <t>243400488</t>
  </si>
  <si>
    <t>CC La Domitienne</t>
  </si>
  <si>
    <t>244500211</t>
  </si>
  <si>
    <t>CC Giennoises</t>
  </si>
  <si>
    <t>200066017</t>
  </si>
  <si>
    <t>CC Lieuvin Pays d'Auge</t>
  </si>
  <si>
    <t>200096634</t>
  </si>
  <si>
    <t>CC des Hautes Vosges</t>
  </si>
  <si>
    <t>200066033</t>
  </si>
  <si>
    <t>CC Sud Alsace Largue</t>
  </si>
  <si>
    <t>68</t>
  </si>
  <si>
    <t>200066231</t>
  </si>
  <si>
    <t>CC des Portes d'Ariège Pyrénées</t>
  </si>
  <si>
    <t>200069094</t>
  </si>
  <si>
    <t>CC Isle et Crempse en Périgord</t>
  </si>
  <si>
    <t>200069060</t>
  </si>
  <si>
    <t>CC des Vosges du Sud</t>
  </si>
  <si>
    <t>90</t>
  </si>
  <si>
    <t>242700607</t>
  </si>
  <si>
    <t>CC du Pays du Neubourg</t>
  </si>
  <si>
    <t>241400415</t>
  </si>
  <si>
    <t>CC Cœur Côte Fleurie</t>
  </si>
  <si>
    <t>200033827</t>
  </si>
  <si>
    <t>CC de Fium'Orbu Castellu</t>
  </si>
  <si>
    <t>243301454</t>
  </si>
  <si>
    <t>CC Castillon/Pujols</t>
  </si>
  <si>
    <t>200065589</t>
  </si>
  <si>
    <t>CC Val ès Dunes</t>
  </si>
  <si>
    <t>244100806</t>
  </si>
  <si>
    <t>CC de la Sologne des Rivières</t>
  </si>
  <si>
    <t>41</t>
  </si>
  <si>
    <t>200042935</t>
  </si>
  <si>
    <t>CA Haut - Bugey Agglomération</t>
  </si>
  <si>
    <t>200066041</t>
  </si>
  <si>
    <t>CC Sundgau</t>
  </si>
  <si>
    <t>200067379</t>
  </si>
  <si>
    <t>CC Côtes de Champagne et Val de Saulx</t>
  </si>
  <si>
    <t>200067437</t>
  </si>
  <si>
    <t>CA Provence-Alpes-Agglomération</t>
  </si>
  <si>
    <t>243100633</t>
  </si>
  <si>
    <t>CA du Sicoval</t>
  </si>
  <si>
    <t>241000447</t>
  </si>
  <si>
    <t>CC du Pays d'Othe</t>
  </si>
  <si>
    <t>10</t>
  </si>
  <si>
    <t>200071033</t>
  </si>
  <si>
    <t>CC Jabron-Lure-Vançon-Durance</t>
  </si>
  <si>
    <t>200071116</t>
  </si>
  <si>
    <t>CA ECLA  (Espace Communautaire Lons Agglomération)</t>
  </si>
  <si>
    <t>241000488</t>
  </si>
  <si>
    <t>CC de l'Orvin et de l'Ardusson</t>
  </si>
  <si>
    <t>200068088</t>
  </si>
  <si>
    <t>CC Les Bertranges</t>
  </si>
  <si>
    <t>200070233</t>
  </si>
  <si>
    <t>CA Terres de Montaigu</t>
  </si>
  <si>
    <t>85</t>
  </si>
  <si>
    <t>200071041</t>
  </si>
  <si>
    <t>CC du Chaourçois et du Val d'Armance</t>
  </si>
  <si>
    <t>200083392</t>
  </si>
  <si>
    <t>CA Laval Agglomération</t>
  </si>
  <si>
    <t>200070936</t>
  </si>
  <si>
    <t>CC Ponthieu-Marquenterre</t>
  </si>
  <si>
    <t>200073393</t>
  </si>
  <si>
    <t>CC des Rives du Haut Allier</t>
  </si>
  <si>
    <t>43</t>
  </si>
  <si>
    <t>200070977</t>
  </si>
  <si>
    <t>CC du Grand Roye</t>
  </si>
  <si>
    <t>200085728</t>
  </si>
  <si>
    <t>CC Brioude Sud Auvergne</t>
  </si>
  <si>
    <t>200071843</t>
  </si>
  <si>
    <t>CC du Vexin Normand</t>
  </si>
  <si>
    <t>240100750</t>
  </si>
  <si>
    <t>CA du Pays de Gex</t>
  </si>
  <si>
    <t>240600593</t>
  </si>
  <si>
    <t>CC du Pays des Paillons</t>
  </si>
  <si>
    <t>06</t>
  </si>
  <si>
    <t>200066413</t>
  </si>
  <si>
    <t>CC Intercom Bernay Terres de Normandie</t>
  </si>
  <si>
    <t>200066637</t>
  </si>
  <si>
    <t>CC Hautes Terres Communauté</t>
  </si>
  <si>
    <t>15</t>
  </si>
  <si>
    <t>200069615</t>
  </si>
  <si>
    <t>CC Bresse Haute Seille</t>
  </si>
  <si>
    <t>200057867</t>
  </si>
  <si>
    <t>Plaine Commune</t>
  </si>
  <si>
    <t>243500725</t>
  </si>
  <si>
    <t>CC Côte d'Émeraude</t>
  </si>
  <si>
    <t>244200820</t>
  </si>
  <si>
    <t>CC du Pays d'Urfé</t>
  </si>
  <si>
    <t>200069755</t>
  </si>
  <si>
    <t>CC Mellois en Poitou</t>
  </si>
  <si>
    <t>243500667</t>
  </si>
  <si>
    <t>CC Val d'Ille-Aubigné</t>
  </si>
  <si>
    <t>242020105</t>
  </si>
  <si>
    <t>CC de Calvi Balagne</t>
  </si>
  <si>
    <t>244600573</t>
  </si>
  <si>
    <t>CC du Causse de Labastide-Murat</t>
  </si>
  <si>
    <t>200096675</t>
  </si>
  <si>
    <t>CC Baud Communauté</t>
  </si>
  <si>
    <t>56</t>
  </si>
  <si>
    <t>200066652</t>
  </si>
  <si>
    <t>CC Grand Sud Tarn et Garonne</t>
  </si>
  <si>
    <t>242000503</t>
  </si>
  <si>
    <t>CC Celavu-Prunelli</t>
  </si>
  <si>
    <t>200059400</t>
  </si>
  <si>
    <t>CC Porte Océane du Limousin</t>
  </si>
  <si>
    <t>247800550</t>
  </si>
  <si>
    <t>CC du Pays Houdanais (CCPH)</t>
  </si>
  <si>
    <t>78</t>
  </si>
  <si>
    <t>200073252</t>
  </si>
  <si>
    <t>CC de la Castagniccia-Casinca</t>
  </si>
  <si>
    <t>200033868</t>
  </si>
  <si>
    <t>CC des Ballons des Hautes-Vosges</t>
  </si>
  <si>
    <t>241900133</t>
  </si>
  <si>
    <t>CC de Ventadour - Egletons - Monédières</t>
  </si>
  <si>
    <t>19</t>
  </si>
  <si>
    <t>200059392</t>
  </si>
  <si>
    <t>CC Bièvre Isère</t>
  </si>
  <si>
    <t>247300361</t>
  </si>
  <si>
    <t>CC du Canton de La Chambre</t>
  </si>
  <si>
    <t>247000722</t>
  </si>
  <si>
    <t>CC du Pays d'Héricourt</t>
  </si>
  <si>
    <t>200067155</t>
  </si>
  <si>
    <t>CC Saint Affricain, Roquefort, Sept Vallons</t>
  </si>
  <si>
    <t>12</t>
  </si>
  <si>
    <t>200042992</t>
  </si>
  <si>
    <t>CC Perthois-Bocage et Der</t>
  </si>
  <si>
    <t>243500733</t>
  </si>
  <si>
    <t>CC Bretagne Romantique</t>
  </si>
  <si>
    <t>242900561</t>
  </si>
  <si>
    <t>CC de Haute Cornouaille</t>
  </si>
  <si>
    <t>200071678</t>
  </si>
  <si>
    <t>CA Cholet Agglomération</t>
  </si>
  <si>
    <t>200068542</t>
  </si>
  <si>
    <t>CC Les Balcons du Dauphiné</t>
  </si>
  <si>
    <t>248900748</t>
  </si>
  <si>
    <t>CC du Gâtinais en Bourgogne</t>
  </si>
  <si>
    <t>200040038</t>
  </si>
  <si>
    <t>CC Saône Doubs Bresse</t>
  </si>
  <si>
    <t>200040095</t>
  </si>
  <si>
    <t>CC Isle Vern Salembre en Périgord</t>
  </si>
  <si>
    <t>200040137</t>
  </si>
  <si>
    <t>CC des Lacs de Champagne</t>
  </si>
  <si>
    <t>200041515</t>
  </si>
  <si>
    <t>CC du Bassin de Pont-à-Mousson</t>
  </si>
  <si>
    <t>200043016</t>
  </si>
  <si>
    <t>CC Val de Charente</t>
  </si>
  <si>
    <t>200066710</t>
  </si>
  <si>
    <t>CC Cingal-Suisse Normande</t>
  </si>
  <si>
    <t>243301439</t>
  </si>
  <si>
    <t>CC des Portes de l'Entre-Deux-Mers</t>
  </si>
  <si>
    <t>33</t>
  </si>
  <si>
    <t>200041556</t>
  </si>
  <si>
    <t>CC Portes de la Creuse en Marche</t>
  </si>
  <si>
    <t>200040509</t>
  </si>
  <si>
    <t>CC du Crestois et de Pays de Saillans Cœur de Drôme</t>
  </si>
  <si>
    <t>200041879</t>
  </si>
  <si>
    <t>CC Terres de Saône</t>
  </si>
  <si>
    <t>200067692</t>
  </si>
  <si>
    <t>CC Tannay-Brinon-Corbigny</t>
  </si>
  <si>
    <t>200067700</t>
  </si>
  <si>
    <t>CC Sud Nivernais</t>
  </si>
  <si>
    <t>200067197</t>
  </si>
  <si>
    <t>CC Monts d'Arrée Communauté</t>
  </si>
  <si>
    <t>200096683</t>
  </si>
  <si>
    <t>CC Centre Morbihan Communauté</t>
  </si>
  <si>
    <t>241501089</t>
  </si>
  <si>
    <t>CC Cère et Goul en Carladès</t>
  </si>
  <si>
    <t>200067213</t>
  </si>
  <si>
    <t>CU du Grand Reims</t>
  </si>
  <si>
    <t>Communauté urbaine</t>
  </si>
  <si>
    <t>200090579</t>
  </si>
  <si>
    <t>CC Terre d'Émeraude Communauté</t>
  </si>
  <si>
    <t>200023125</t>
  </si>
  <si>
    <t>CC Les Portes Briardes entre Villes et Forêts</t>
  </si>
  <si>
    <t>247200090</t>
  </si>
  <si>
    <t>CC du Pays Sabolien</t>
  </si>
  <si>
    <t>241600303</t>
  </si>
  <si>
    <t>CC du Rouillacais</t>
  </si>
  <si>
    <t>200066561</t>
  </si>
  <si>
    <t>CC Sidobre Vals et Plateaux</t>
  </si>
  <si>
    <t>200042182</t>
  </si>
  <si>
    <t>CC du Mont des Avaloirs</t>
  </si>
  <si>
    <t>200066587</t>
  </si>
  <si>
    <t>CC des Monts du Lyonnais</t>
  </si>
  <si>
    <t>200042703</t>
  </si>
  <si>
    <t>CC de l'Argonne Champenoise</t>
  </si>
  <si>
    <t>241700459</t>
  </si>
  <si>
    <t>CC de l'Île de Ré</t>
  </si>
  <si>
    <t>200041440</t>
  </si>
  <si>
    <t>CC de Domme-Villefranche du Périgord</t>
  </si>
  <si>
    <t>200041465</t>
  </si>
  <si>
    <t>CC Val Eyrieux</t>
  </si>
  <si>
    <t>241400878</t>
  </si>
  <si>
    <t>CC Terre d'Auge</t>
  </si>
  <si>
    <t>241501055</t>
  </si>
  <si>
    <t>CC Sumène - Artense</t>
  </si>
  <si>
    <t>200072460</t>
  </si>
  <si>
    <t>CA de Béthune-Bruay, Artois-Lys Romane</t>
  </si>
  <si>
    <t>241800457</t>
  </si>
  <si>
    <t>CC FerCher</t>
  </si>
  <si>
    <t>200066645</t>
  </si>
  <si>
    <t>CC Vézère-Monédières-Millesources</t>
  </si>
  <si>
    <t>200042604</t>
  </si>
  <si>
    <t>CC de Granville, Terre et Mer</t>
  </si>
  <si>
    <t>200043974</t>
  </si>
  <si>
    <t>CC du Sud Gironde</t>
  </si>
  <si>
    <t>200043693</t>
  </si>
  <si>
    <t>CC Terre Lorraine du Longuyonnais</t>
  </si>
  <si>
    <t>200066918</t>
  </si>
  <si>
    <t>CA Alès Agglomération</t>
  </si>
  <si>
    <t>200066926</t>
  </si>
  <si>
    <t>CA Grand Auch Cœur de Gascogne</t>
  </si>
  <si>
    <t>200066660</t>
  </si>
  <si>
    <t>CC Saint-Flour Communauté</t>
  </si>
  <si>
    <t>247300668</t>
  </si>
  <si>
    <t>CC du Lac d'Aiguebelette (CCLA)</t>
  </si>
  <si>
    <t>200071926</t>
  </si>
  <si>
    <t>CC du Limouxin</t>
  </si>
  <si>
    <t>241500230</t>
  </si>
  <si>
    <t>CA du Bassin d'Aurillac</t>
  </si>
  <si>
    <t>241500271</t>
  </si>
  <si>
    <t>CC du Pays de Mauriac</t>
  </si>
  <si>
    <t>241501139</t>
  </si>
  <si>
    <t>CC du Pays de Salers</t>
  </si>
  <si>
    <t>200043628</t>
  </si>
  <si>
    <t>CC des Vallées du Clain</t>
  </si>
  <si>
    <t>200055887</t>
  </si>
  <si>
    <t>CC Mayenne Communauté</t>
  </si>
  <si>
    <t>200040475</t>
  </si>
  <si>
    <t>CC LBN Communauté</t>
  </si>
  <si>
    <t>200066678</t>
  </si>
  <si>
    <t>CC de la Châtaigneraie Cantalienne</t>
  </si>
  <si>
    <t>200067429</t>
  </si>
  <si>
    <t>CC Haut Nivernais-Val d'Yonne</t>
  </si>
  <si>
    <t>200043396</t>
  </si>
  <si>
    <t>CA Maubeuge Val de Sambre</t>
  </si>
  <si>
    <t>200066280</t>
  </si>
  <si>
    <t>CC du Pithiverais</t>
  </si>
  <si>
    <t>248500191</t>
  </si>
  <si>
    <t>CC de l'Île de Noirmoutier</t>
  </si>
  <si>
    <t>200070951</t>
  </si>
  <si>
    <t>CC du Territoire Nord Picardie</t>
  </si>
  <si>
    <t>200042943</t>
  </si>
  <si>
    <t>CC du Cap Corse</t>
  </si>
  <si>
    <t>200085751</t>
  </si>
  <si>
    <t>CC Entre Bièvre et Rhône</t>
  </si>
  <si>
    <t>200068997</t>
  </si>
  <si>
    <t>CA Arlysère</t>
  </si>
  <si>
    <t>200069003</t>
  </si>
  <si>
    <t>CC du Barséquanais en Champagne</t>
  </si>
  <si>
    <t>243900610</t>
  </si>
  <si>
    <t>CC La Grandvallière</t>
  </si>
  <si>
    <t>200068450</t>
  </si>
  <si>
    <t>CC Terres d'Argentan Interco</t>
  </si>
  <si>
    <t>200068500</t>
  </si>
  <si>
    <t>CA de Cambrai</t>
  </si>
  <si>
    <t>200040459</t>
  </si>
  <si>
    <t>CA Montélimar Agglomération</t>
  </si>
  <si>
    <t>200068534</t>
  </si>
  <si>
    <t>CC Terroir de Caux</t>
  </si>
  <si>
    <t>241500255</t>
  </si>
  <si>
    <t>CC du Pays Gentiane</t>
  </si>
  <si>
    <t>200066157</t>
  </si>
  <si>
    <t>CC de Commercy - Void - Vaucouleurs</t>
  </si>
  <si>
    <t>200040624</t>
  </si>
  <si>
    <t>CC Pays d'Apt-Luberon</t>
  </si>
  <si>
    <t>200040657</t>
  </si>
  <si>
    <t>CC de la Matheysine</t>
  </si>
  <si>
    <t>200058360</t>
  </si>
  <si>
    <t>CC entre Beauce et Perche</t>
  </si>
  <si>
    <t>242020071</t>
  </si>
  <si>
    <t>CC du Centre Corse</t>
  </si>
  <si>
    <t>247400567</t>
  </si>
  <si>
    <t>CC Fier et Usses</t>
  </si>
  <si>
    <t>200060010</t>
  </si>
  <si>
    <t>CA Mauges Communauté</t>
  </si>
  <si>
    <t>200066116</t>
  </si>
  <si>
    <t>CC Argonne-Meuse</t>
  </si>
  <si>
    <t>200067106</t>
  </si>
  <si>
    <t>CA du Pays Basque</t>
  </si>
  <si>
    <t>200067072</t>
  </si>
  <si>
    <t>CC Haut-Léon Communauté</t>
  </si>
  <si>
    <t>247300452</t>
  </si>
  <si>
    <t>CC Maurienne Galibier</t>
  </si>
  <si>
    <t>241800374</t>
  </si>
  <si>
    <t>CC La Septaine</t>
  </si>
  <si>
    <t>200069110</t>
  </si>
  <si>
    <t>CA du Grand Chambéry</t>
  </si>
  <si>
    <t>242500320</t>
  </si>
  <si>
    <t>CC de Montbenoît</t>
  </si>
  <si>
    <t>25</t>
  </si>
  <si>
    <t>200069961</t>
  </si>
  <si>
    <t>CC du Grand Châteaudun</t>
  </si>
  <si>
    <t>200067650</t>
  </si>
  <si>
    <t>CC Houve-Pays Boulageois</t>
  </si>
  <si>
    <t>200066777</t>
  </si>
  <si>
    <t>CC Ploërmel Communauté</t>
  </si>
  <si>
    <t>200066769</t>
  </si>
  <si>
    <t>CC Midi Corrézien</t>
  </si>
  <si>
    <t>200066744</t>
  </si>
  <si>
    <t>CC Haute-Corrèze Communauté</t>
  </si>
  <si>
    <t>200039022</t>
  </si>
  <si>
    <t>CA Vitré Communauté</t>
  </si>
  <si>
    <t>200066835</t>
  </si>
  <si>
    <t>CC de Sézanne-Sud Ouest Marnais</t>
  </si>
  <si>
    <t>200067080</t>
  </si>
  <si>
    <t>CC Chablis Villages et Terroirs</t>
  </si>
  <si>
    <t>200067486</t>
  </si>
  <si>
    <t>CC Bouzonvillois-Trois Frontières</t>
  </si>
  <si>
    <t>200067460</t>
  </si>
  <si>
    <t>CC Loudéac Communauté - Bretagne Centre</t>
  </si>
  <si>
    <t>246800551</t>
  </si>
  <si>
    <t>CC de la Vallée de Kaysersberg</t>
  </si>
  <si>
    <t>200068641</t>
  </si>
  <si>
    <t>CA Le Muretain Agglo</t>
  </si>
  <si>
    <t>200067478</t>
  </si>
  <si>
    <t>CC Comtal Lot et Truyère</t>
  </si>
  <si>
    <t>200068070</t>
  </si>
  <si>
    <t>CC Loue-Lison</t>
  </si>
  <si>
    <t>200068294</t>
  </si>
  <si>
    <t>CC des Deux Vallées Vertes</t>
  </si>
  <si>
    <t>200068096</t>
  </si>
  <si>
    <t>CC Champsaur-Valgaudemar</t>
  </si>
  <si>
    <t>200068104</t>
  </si>
  <si>
    <t>CA de la Provence Verte</t>
  </si>
  <si>
    <t>243600327</t>
  </si>
  <si>
    <t>CA Châteauroux Métropole</t>
  </si>
  <si>
    <t>200067676</t>
  </si>
  <si>
    <t>CC Canaux et Forêts en Gâtinais</t>
  </si>
  <si>
    <t>200068435</t>
  </si>
  <si>
    <t>CC Cœur du Perche</t>
  </si>
  <si>
    <t>246800577</t>
  </si>
  <si>
    <t>CC du Pays de Ribeauvillé</t>
  </si>
  <si>
    <t>200068559</t>
  </si>
  <si>
    <t>CC de l'Ouest Vosgien</t>
  </si>
  <si>
    <t>200067940</t>
  </si>
  <si>
    <t>CC Couserans-Pyrénées</t>
  </si>
  <si>
    <t>200068005</t>
  </si>
  <si>
    <t>CC de l'Oise Picarde</t>
  </si>
  <si>
    <t>60</t>
  </si>
  <si>
    <t>200067999</t>
  </si>
  <si>
    <t>CA du Beauvaisis</t>
  </si>
  <si>
    <t>200067973</t>
  </si>
  <si>
    <t>CC Thelloise</t>
  </si>
  <si>
    <t>200068567</t>
  </si>
  <si>
    <t>CC Les Vals du Dauphiné</t>
  </si>
  <si>
    <t>200068112</t>
  </si>
  <si>
    <t>CC du Pays de Saverne</t>
  </si>
  <si>
    <t>200068146</t>
  </si>
  <si>
    <t>CC Sarrebourg Moselle Sud</t>
  </si>
  <si>
    <t>200068278</t>
  </si>
  <si>
    <t>CC Berry Loire Puisaye</t>
  </si>
  <si>
    <t>200068922</t>
  </si>
  <si>
    <t>CC du Confluent et des Coteaux de Prayssas</t>
  </si>
  <si>
    <t>242504496</t>
  </si>
  <si>
    <t>CC du Plateau de Frasne et du Val du Drugeon (CFD)</t>
  </si>
  <si>
    <t>200069102</t>
  </si>
  <si>
    <t>CC Randon - Margeride</t>
  </si>
  <si>
    <t>48</t>
  </si>
  <si>
    <t>200068880</t>
  </si>
  <si>
    <t>CC Champagne Boischauts</t>
  </si>
  <si>
    <t>200040202</t>
  </si>
  <si>
    <t>CC Provence Verdon</t>
  </si>
  <si>
    <t>200068955</t>
  </si>
  <si>
    <t>CC Anjou Loir et Sarthe</t>
  </si>
  <si>
    <t>200069185</t>
  </si>
  <si>
    <t>CC des Terres d'Apcher-Margeride-Aubrac</t>
  </si>
  <si>
    <t>200068948</t>
  </si>
  <si>
    <t>CC Albret Communauté</t>
  </si>
  <si>
    <t>200069193</t>
  </si>
  <si>
    <t>CC de la Dombes</t>
  </si>
  <si>
    <t>200069086</t>
  </si>
  <si>
    <t>CC Leff Armor Communauté</t>
  </si>
  <si>
    <t>200069169</t>
  </si>
  <si>
    <t>CC Dômes Sancy Artense</t>
  </si>
  <si>
    <t>200069151</t>
  </si>
  <si>
    <t>CC Gorges Causses Cévennes</t>
  </si>
  <si>
    <t>200069128</t>
  </si>
  <si>
    <t>CC Mont Lozère</t>
  </si>
  <si>
    <t>200069177</t>
  </si>
  <si>
    <t>CC Mond'Arverne Communauté</t>
  </si>
  <si>
    <t>200069433</t>
  </si>
  <si>
    <t>CC de Vezouze en Piémont</t>
  </si>
  <si>
    <t>200070035</t>
  </si>
  <si>
    <t>CC du Civraisien en Poitou</t>
  </si>
  <si>
    <t>200069425</t>
  </si>
  <si>
    <t>CA Mont-Saint-Michel-Normandie</t>
  </si>
  <si>
    <t>200069300</t>
  </si>
  <si>
    <t>CA Tarbes-Lourdes-Pyrénées</t>
  </si>
  <si>
    <t>200069417</t>
  </si>
  <si>
    <t>CC Pays d'Orthe et Arrigans</t>
  </si>
  <si>
    <t>40</t>
  </si>
  <si>
    <t>200069631</t>
  </si>
  <si>
    <t>CC Terres de Chalosse</t>
  </si>
  <si>
    <t>200070092</t>
  </si>
  <si>
    <t>CA du Libournais</t>
  </si>
  <si>
    <t>200070068</t>
  </si>
  <si>
    <t>CC Communauté Bray-Eawy</t>
  </si>
  <si>
    <t>200070779</t>
  </si>
  <si>
    <t>CC Brie des Rivières et Châteaux</t>
  </si>
  <si>
    <t>200070761</t>
  </si>
  <si>
    <t>CC Ambert Livradois Forez</t>
  </si>
  <si>
    <t>200069649</t>
  </si>
  <si>
    <t>CC Chalosse Tursan</t>
  </si>
  <si>
    <t>200069623</t>
  </si>
  <si>
    <t>CC Champagnole Nozeroy Jura</t>
  </si>
  <si>
    <t>200043172</t>
  </si>
  <si>
    <t>CA du Bassin de Brive</t>
  </si>
  <si>
    <t>200043354</t>
  </si>
  <si>
    <t>CC de Villedieu Intercom</t>
  </si>
  <si>
    <t>200043321</t>
  </si>
  <si>
    <t>CC du Pays de Mormal</t>
  </si>
  <si>
    <t>200069250</t>
  </si>
  <si>
    <t>CA Troyes Champagne Métropole</t>
  </si>
  <si>
    <t>200069144</t>
  </si>
  <si>
    <t>CC des Hautes Terres de l'Aubrac</t>
  </si>
  <si>
    <t>200069227</t>
  </si>
  <si>
    <t>CC Pays Fort Sancerrois Val de Loire</t>
  </si>
  <si>
    <t>200067288</t>
  </si>
  <si>
    <t>CC du Béarn des Gaves</t>
  </si>
  <si>
    <t>246800494</t>
  </si>
  <si>
    <t>CC du Pays de Rouffach, Vignobles et Châteaux</t>
  </si>
  <si>
    <t>200067304</t>
  </si>
  <si>
    <t>CC Serein et Armance</t>
  </si>
  <si>
    <t>200066322</t>
  </si>
  <si>
    <t>CC Terres des Confluences</t>
  </si>
  <si>
    <t>200034833</t>
  </si>
  <si>
    <t>CC des Bastides Dordogne-Périgord</t>
  </si>
  <si>
    <t>200066405</t>
  </si>
  <si>
    <t>CC Roumois Seine</t>
  </si>
  <si>
    <t>200066363</t>
  </si>
  <si>
    <t>CC de la Haute Ariège</t>
  </si>
  <si>
    <t>242320109</t>
  </si>
  <si>
    <t>CC du Pays Dunois</t>
  </si>
  <si>
    <t>242504488</t>
  </si>
  <si>
    <t>CC Altitude 800</t>
  </si>
  <si>
    <t>200065894</t>
  </si>
  <si>
    <t>CC de Forez-Est</t>
  </si>
  <si>
    <t>200073401</t>
  </si>
  <si>
    <t>CC Mézenc-Loire-Meygal</t>
  </si>
  <si>
    <t>200071389</t>
  </si>
  <si>
    <t>CC Saint-Pourçain Sioule Limagne</t>
  </si>
  <si>
    <t>03</t>
  </si>
  <si>
    <t>200066371</t>
  </si>
  <si>
    <t>CC Causses et Vallée de la Dordogne</t>
  </si>
  <si>
    <t>200043495</t>
  </si>
  <si>
    <t>CA du Pays de Laon</t>
  </si>
  <si>
    <t>200065787</t>
  </si>
  <si>
    <t>CC de Pont-Audemer / Val de Risle</t>
  </si>
  <si>
    <t>200071819</t>
  </si>
  <si>
    <t>CC du Périgord Nontronnais</t>
  </si>
  <si>
    <t>200065886</t>
  </si>
  <si>
    <t>CA Loire Forez Agglomération</t>
  </si>
  <si>
    <t>200067189</t>
  </si>
  <si>
    <t>CC Creuse Sud Ouest</t>
  </si>
  <si>
    <t>243500782</t>
  </si>
  <si>
    <t>CA du Pays de Saint Malo Agglomération</t>
  </si>
  <si>
    <t>200039857</t>
  </si>
  <si>
    <t>CA du Pays de Grasse</t>
  </si>
  <si>
    <t>200034825</t>
  </si>
  <si>
    <t>CA du Grand Guéret</t>
  </si>
  <si>
    <t>200007177</t>
  </si>
  <si>
    <t>CC Pays de Nérondes</t>
  </si>
  <si>
    <t>200068658</t>
  </si>
  <si>
    <t>CA de Chaumont</t>
  </si>
  <si>
    <t>200046977</t>
  </si>
  <si>
    <t>Métropole de Lyon</t>
  </si>
  <si>
    <t>200069847</t>
  </si>
  <si>
    <t>CC Plateau de Caux</t>
  </si>
  <si>
    <t>248000747</t>
  </si>
  <si>
    <t>CC du Pays du Coquelicot</t>
  </si>
  <si>
    <t>243600293</t>
  </si>
  <si>
    <t>CC Levroux Boischaut Champagne</t>
  </si>
  <si>
    <t>241700624</t>
  </si>
  <si>
    <t>CC de l'Île d'Oléron</t>
  </si>
  <si>
    <t>200071017</t>
  </si>
  <si>
    <t>CC des Terres d'Auxois</t>
  </si>
  <si>
    <t>200069136</t>
  </si>
  <si>
    <t>CC des Cévennes au Mont Lozère</t>
  </si>
  <si>
    <t>200071934</t>
  </si>
  <si>
    <t>CC Pays de Fontenay-Vendée</t>
  </si>
  <si>
    <t>240200444</t>
  </si>
  <si>
    <t>CC de la Thiérache du Centre</t>
  </si>
  <si>
    <t>240200469</t>
  </si>
  <si>
    <t>CC du Pays de la Serre</t>
  </si>
  <si>
    <t>240200501</t>
  </si>
  <si>
    <t>CC du Val de l'Aisne</t>
  </si>
  <si>
    <t>241927243</t>
  </si>
  <si>
    <t>CC du Pays d'Uzerche</t>
  </si>
  <si>
    <t>242400752</t>
  </si>
  <si>
    <t>CC Périgord-Limousin</t>
  </si>
  <si>
    <t>200070290</t>
  </si>
  <si>
    <t>CC Coeur du Pays Haut</t>
  </si>
  <si>
    <t>242320000</t>
  </si>
  <si>
    <t>CC de Bénévent Grand Bourg</t>
  </si>
  <si>
    <t>200035764</t>
  </si>
  <si>
    <t>CC de la Beauce Loirétaine</t>
  </si>
  <si>
    <t>200071173</t>
  </si>
  <si>
    <t>CC du Pays Arnay Liernais</t>
  </si>
  <si>
    <t>200071165</t>
  </si>
  <si>
    <t>CA Les Sables d'Olonne Agglomération</t>
  </si>
  <si>
    <t>200070969</t>
  </si>
  <si>
    <t>CC Avre Luce Noye</t>
  </si>
  <si>
    <t>200071140</t>
  </si>
  <si>
    <t>CA Moulins Communauté</t>
  </si>
  <si>
    <t>200090561</t>
  </si>
  <si>
    <t>CC Vierzon-Sologne-Berry</t>
  </si>
  <si>
    <t>200071504</t>
  </si>
  <si>
    <t>CC des Collines du Perche Normand</t>
  </si>
  <si>
    <t>248900383</t>
  </si>
  <si>
    <t>CC de l'Agglomération Migennoise</t>
  </si>
  <si>
    <t>240700302</t>
  </si>
  <si>
    <t>CC du Pays Beaume-Drobie</t>
  </si>
  <si>
    <t>240100610</t>
  </si>
  <si>
    <t>CC de la Côtière à Montluel</t>
  </si>
  <si>
    <t>240800920</t>
  </si>
  <si>
    <t>CC de l'Argonne Ardennaise</t>
  </si>
  <si>
    <t>200072882</t>
  </si>
  <si>
    <t>CC de Vie et Boulogne</t>
  </si>
  <si>
    <t>240200576</t>
  </si>
  <si>
    <t>CC de la Champagne Picarde</t>
  </si>
  <si>
    <t>242101459</t>
  </si>
  <si>
    <t>CC du Pays d'Alésia et de la Seine</t>
  </si>
  <si>
    <t>242101509</t>
  </si>
  <si>
    <t>CC Rives de Saône</t>
  </si>
  <si>
    <t>242200715</t>
  </si>
  <si>
    <t>CC du Kreiz-Breizh (CCKB)</t>
  </si>
  <si>
    <t>200018166</t>
  </si>
  <si>
    <t>CC Le Grésivaudan</t>
  </si>
  <si>
    <t>200072304</t>
  </si>
  <si>
    <t>CC Vallée de l'Ubaye - Serre-Ponçon</t>
  </si>
  <si>
    <t>200072320</t>
  </si>
  <si>
    <t>CC Val de Gers</t>
  </si>
  <si>
    <t>200070407</t>
  </si>
  <si>
    <t>CA Agglo Pays d'Issoire</t>
  </si>
  <si>
    <t>200018406</t>
  </si>
  <si>
    <t>CC du Romorantinais et du Monestois</t>
  </si>
  <si>
    <t>200006716</t>
  </si>
  <si>
    <t>CC du Nogentais</t>
  </si>
  <si>
    <t>200006930</t>
  </si>
  <si>
    <t>CC du Haut Allier Margeride</t>
  </si>
  <si>
    <t>200007052</t>
  </si>
  <si>
    <t>CC de la Marche Berrichonne</t>
  </si>
  <si>
    <t>200068807</t>
  </si>
  <si>
    <t>CC du Bassin Auterivain Haut-Garonnais</t>
  </si>
  <si>
    <t>200006971</t>
  </si>
  <si>
    <t>CC du Perche</t>
  </si>
  <si>
    <t>245200597</t>
  </si>
  <si>
    <t>CC des Trois Forêts</t>
  </si>
  <si>
    <t>247300817</t>
  </si>
  <si>
    <t>CC Les Versants d'Aime</t>
  </si>
  <si>
    <t>240200634</t>
  </si>
  <si>
    <t>CC des Portes de la Thiérache</t>
  </si>
  <si>
    <t>200068815</t>
  </si>
  <si>
    <t>CC Cœur de Garonne</t>
  </si>
  <si>
    <t>245700133</t>
  </si>
  <si>
    <t>CC du District Urbain de Faulquemont</t>
  </si>
  <si>
    <t>200071769</t>
  </si>
  <si>
    <t>CC Picardie des Châteaux</t>
  </si>
  <si>
    <t>200072825</t>
  </si>
  <si>
    <t>CC Mirebellois et Fontenois</t>
  </si>
  <si>
    <t>200071314</t>
  </si>
  <si>
    <t>CC des Hauts-Tolosans</t>
  </si>
  <si>
    <t>240200592</t>
  </si>
  <si>
    <t>CC du Chemin des Dames</t>
  </si>
  <si>
    <t>200073245</t>
  </si>
  <si>
    <t>CC du Bassin d'Aubenas</t>
  </si>
  <si>
    <t>200043263</t>
  </si>
  <si>
    <t>CC Cœur de l'Avesnois</t>
  </si>
  <si>
    <t>248900524</t>
  </si>
  <si>
    <t>CC de l'Aillantais en Bourgogne</t>
  </si>
  <si>
    <t>241200765</t>
  </si>
  <si>
    <t>CC de Lévézou Pareloup</t>
  </si>
  <si>
    <t>241200674</t>
  </si>
  <si>
    <t>CC du Plateau de Montbazens</t>
  </si>
  <si>
    <t>241200807</t>
  </si>
  <si>
    <t>CC Aveyron Bas Ségala Viaur</t>
  </si>
  <si>
    <t>240100883</t>
  </si>
  <si>
    <t>CC de la Plaine de l'Ain</t>
  </si>
  <si>
    <t>240300657</t>
  </si>
  <si>
    <t>CC du Pays d'Huriel</t>
  </si>
  <si>
    <t>240900464</t>
  </si>
  <si>
    <t>CC du Pays d'Olmes</t>
  </si>
  <si>
    <t>240300491</t>
  </si>
  <si>
    <t>CC du Pays de Lapalisse</t>
  </si>
  <si>
    <t>247600604</t>
  </si>
  <si>
    <t>CC de Londinières</t>
  </si>
  <si>
    <t>240800862</t>
  </si>
  <si>
    <t>CC des Crêtes Préardennaises</t>
  </si>
  <si>
    <t>243000270</t>
  </si>
  <si>
    <t>CC du Pays Viganais</t>
  </si>
  <si>
    <t>240700815</t>
  </si>
  <si>
    <t>CC Berg et Coiron</t>
  </si>
  <si>
    <t>243500618</t>
  </si>
  <si>
    <t>CC Brocéliande Communauté</t>
  </si>
  <si>
    <t>242504447</t>
  </si>
  <si>
    <t>CC du Doubs Baumois</t>
  </si>
  <si>
    <t>243500550</t>
  </si>
  <si>
    <t>CC Montfort Communauté</t>
  </si>
  <si>
    <t>240500462</t>
  </si>
  <si>
    <t>CC du Pays des Ecrins</t>
  </si>
  <si>
    <t>242900751</t>
  </si>
  <si>
    <t>CC du Pays de Landivisiau</t>
  </si>
  <si>
    <t>243100732</t>
  </si>
  <si>
    <t>CC des Coteaux du Girou</t>
  </si>
  <si>
    <t>200036523</t>
  </si>
  <si>
    <t>CC des Bastides en Haut Agenais Périgord</t>
  </si>
  <si>
    <t>200023372</t>
  </si>
  <si>
    <t>CC de la Vallée de Chamonix-Mont-Blanc</t>
  </si>
  <si>
    <t>200096642</t>
  </si>
  <si>
    <t>CC Gérardmer Hautes Vosges</t>
  </si>
  <si>
    <t>241300417</t>
  </si>
  <si>
    <t>CA d'Arles-Crau-Camargue-Montagnette</t>
  </si>
  <si>
    <t>13</t>
  </si>
  <si>
    <t>241400514</t>
  </si>
  <si>
    <t>CC du Pays de Falaise</t>
  </si>
  <si>
    <t>241700434</t>
  </si>
  <si>
    <t>CA de La Rochelle</t>
  </si>
  <si>
    <t>244400537</t>
  </si>
  <si>
    <t>CC de Nozay</t>
  </si>
  <si>
    <t>200040277</t>
  </si>
  <si>
    <t>CA Agglo du Pays de Dreux</t>
  </si>
  <si>
    <t>200072080</t>
  </si>
  <si>
    <t>CC du Pays de Saint-Éloy</t>
  </si>
  <si>
    <t>200067593</t>
  </si>
  <si>
    <t>CC Marche et Combraille en Aquitaine</t>
  </si>
  <si>
    <t>200042000</t>
  </si>
  <si>
    <t>CC Bruyères-Vallons des Vosges</t>
  </si>
  <si>
    <t>247600505</t>
  </si>
  <si>
    <t>CC Campagne-de-Caux</t>
  </si>
  <si>
    <t>247600588</t>
  </si>
  <si>
    <t>CC des Villes Sœurs</t>
  </si>
  <si>
    <t>244500427</t>
  </si>
  <si>
    <t>CC des Loges</t>
  </si>
  <si>
    <t>200071512</t>
  </si>
  <si>
    <t>CC Commentry Montmarault Néris Communauté</t>
  </si>
  <si>
    <t>200071967</t>
  </si>
  <si>
    <t>CC Pays d'Évian Vallée d'Abondance</t>
  </si>
  <si>
    <t>200067643</t>
  </si>
  <si>
    <t>CC Meurthe Mortagne Moselle</t>
  </si>
  <si>
    <t>242900835</t>
  </si>
  <si>
    <t>CA Morlaix Communauté</t>
  </si>
  <si>
    <t>200035103</t>
  </si>
  <si>
    <t>CC de la Vallée de la Haute Sarthe</t>
  </si>
  <si>
    <t>200070829</t>
  </si>
  <si>
    <t>CC Neste Barousse</t>
  </si>
  <si>
    <t>243600301</t>
  </si>
  <si>
    <t>CC Val de l'Indre - Brenne</t>
  </si>
  <si>
    <t>200042174</t>
  </si>
  <si>
    <t>CA Lorient Agglomération</t>
  </si>
  <si>
    <t>200067205</t>
  </si>
  <si>
    <t>CA du Cotentin</t>
  </si>
  <si>
    <t>242101442</t>
  </si>
  <si>
    <t>CC de Saulieu</t>
  </si>
  <si>
    <t>200040814</t>
  </si>
  <si>
    <t>CC Briance Sud Haute Vienne</t>
  </si>
  <si>
    <t>242500361</t>
  </si>
  <si>
    <t>CU Grand Besançon Métropole</t>
  </si>
  <si>
    <t>242504181</t>
  </si>
  <si>
    <t>CC des Portes du Haut-Doubs</t>
  </si>
  <si>
    <t>Est Ensemble</t>
  </si>
  <si>
    <t>242101434</t>
  </si>
  <si>
    <t>CC du Pays Châtillonnais</t>
  </si>
  <si>
    <t>241700517</t>
  </si>
  <si>
    <t>CC Cœur de Saintonge</t>
  </si>
  <si>
    <t>242600534</t>
  </si>
  <si>
    <t>CC du Diois</t>
  </si>
  <si>
    <t>242600492</t>
  </si>
  <si>
    <t>CC Dieulefit-Bourdeaux</t>
  </si>
  <si>
    <t>242600252</t>
  </si>
  <si>
    <t>CC du Val de Drôme en Biovallée</t>
  </si>
  <si>
    <t>200067932</t>
  </si>
  <si>
    <t>CA Golfe du Morbihan - Vannes Agglomération</t>
  </si>
  <si>
    <t>200068120</t>
  </si>
  <si>
    <t>CA Quimper Bretagne Occidentale</t>
  </si>
  <si>
    <t>248200099</t>
  </si>
  <si>
    <t>CA Grand Montauban</t>
  </si>
  <si>
    <t>200066330</t>
  </si>
  <si>
    <t>CC Terres du Haut Berry</t>
  </si>
  <si>
    <t>200071025</t>
  </si>
  <si>
    <t>CC Haute-Provence-Pays de Banon</t>
  </si>
  <si>
    <t>240200493</t>
  </si>
  <si>
    <t>CC du Pays du Vermandois</t>
  </si>
  <si>
    <t>241800507</t>
  </si>
  <si>
    <t>CA Bourges Plus</t>
  </si>
  <si>
    <t>242010056</t>
  </si>
  <si>
    <t>CA du Pays Ajaccien</t>
  </si>
  <si>
    <t>200073260</t>
  </si>
  <si>
    <t>CC Sud Vendée Littoral</t>
  </si>
  <si>
    <t>200057941</t>
  </si>
  <si>
    <t>Paris Est Marne et Bois</t>
  </si>
  <si>
    <t>200066884</t>
  </si>
  <si>
    <t>CC Quercy Vert-Aveyron</t>
  </si>
  <si>
    <t>240600585</t>
  </si>
  <si>
    <t>CA de Sophia Antipolis</t>
  </si>
  <si>
    <t>242900074</t>
  </si>
  <si>
    <t>CC du Pays d'Iroise</t>
  </si>
  <si>
    <t>200056380</t>
  </si>
  <si>
    <t>CA Plaine Vallée</t>
  </si>
  <si>
    <t>95</t>
  </si>
  <si>
    <t>200066025</t>
  </si>
  <si>
    <t>CC Pays Rhin - Brisach</t>
  </si>
  <si>
    <t>200044030</t>
  </si>
  <si>
    <t>CC des 7 Vallées</t>
  </si>
  <si>
    <t>246900757</t>
  </si>
  <si>
    <t>CC de la Vallée du Garon (CCVG)</t>
  </si>
  <si>
    <t>240200600</t>
  </si>
  <si>
    <t>CC des Trois Rivières</t>
  </si>
  <si>
    <t>200072023</t>
  </si>
  <si>
    <t>CC Cœur de Charente</t>
  </si>
  <si>
    <t>200044618</t>
  </si>
  <si>
    <t>CA Douaisis Agglo</t>
  </si>
  <si>
    <t>200043404</t>
  </si>
  <si>
    <t>CC du Sud Avesnois</t>
  </si>
  <si>
    <t>243200417</t>
  </si>
  <si>
    <t>CC de la Tenarèze</t>
  </si>
  <si>
    <t>243200391</t>
  </si>
  <si>
    <t>CC de la Lomagne Gersoise</t>
  </si>
  <si>
    <t>243301371</t>
  </si>
  <si>
    <t>CC du Pays Foyen</t>
  </si>
  <si>
    <t>245501259</t>
  </si>
  <si>
    <t>CC du Pays de Montmédy</t>
  </si>
  <si>
    <t>200043776</t>
  </si>
  <si>
    <t>CC Pyrénées Audoises</t>
  </si>
  <si>
    <t>243301181</t>
  </si>
  <si>
    <t>CC Latitude Nord Gironde</t>
  </si>
  <si>
    <t>246600423</t>
  </si>
  <si>
    <t>CC Agly Fenouillèdes</t>
  </si>
  <si>
    <t>200023307</t>
  </si>
  <si>
    <t>CA du Grand Villeneuvois</t>
  </si>
  <si>
    <t>200070902</t>
  </si>
  <si>
    <t>CC Auxonne Pontailler Val de Saône</t>
  </si>
  <si>
    <t>200071876</t>
  </si>
  <si>
    <t>CA Saumur Val de Loire</t>
  </si>
  <si>
    <t>200039915</t>
  </si>
  <si>
    <t>CA Cannes Pays de Lérins</t>
  </si>
  <si>
    <t>249100553</t>
  </si>
  <si>
    <t>CC Entre Juine et Renarde (CCEJR)</t>
  </si>
  <si>
    <t>200029734</t>
  </si>
  <si>
    <t>CC des 4B Sud Charente</t>
  </si>
  <si>
    <t>243600319</t>
  </si>
  <si>
    <t>CC Brenne - Val de Creuse</t>
  </si>
  <si>
    <t>243301504</t>
  </si>
  <si>
    <t>CA du Bassin d'Arcachon Nord</t>
  </si>
  <si>
    <t>243400017</t>
  </si>
  <si>
    <t>Montpellier Méditerranée Métropole</t>
  </si>
  <si>
    <t>200034692</t>
  </si>
  <si>
    <t>CA du Gard Rhodanien</t>
  </si>
  <si>
    <t>244400438</t>
  </si>
  <si>
    <t>CC Grand Lieu Communauté</t>
  </si>
  <si>
    <t>244400503</t>
  </si>
  <si>
    <t>CC d'Erdre et Gesvres</t>
  </si>
  <si>
    <t>246700967</t>
  </si>
  <si>
    <t>CC de Sélestat</t>
  </si>
  <si>
    <t>200071595</t>
  </si>
  <si>
    <t>CC Arbois, Poligny, Salins, Cœur du Jura</t>
  </si>
  <si>
    <t>200040772</t>
  </si>
  <si>
    <t>CC du Perche et Haut Vendômois</t>
  </si>
  <si>
    <t>244200630</t>
  </si>
  <si>
    <t>CC du Pays entre Loire et Rhône</t>
  </si>
  <si>
    <t>243801024</t>
  </si>
  <si>
    <t>CC du Massif du Vercors</t>
  </si>
  <si>
    <t>244900809</t>
  </si>
  <si>
    <t>CC Anjou Bleu Communauté</t>
  </si>
  <si>
    <t>240700716</t>
  </si>
  <si>
    <t>CC du Val d'Ay</t>
  </si>
  <si>
    <t>200034601</t>
  </si>
  <si>
    <t>CC Causses Aigoual Cévennes</t>
  </si>
  <si>
    <t>200066801</t>
  </si>
  <si>
    <t>CC Isigny-Omaha Intercom</t>
  </si>
  <si>
    <t>200066819</t>
  </si>
  <si>
    <t>CC du Volvestre</t>
  </si>
  <si>
    <t>200067841</t>
  </si>
  <si>
    <t>CC de l'Alsace Bossue</t>
  </si>
  <si>
    <t>200067817</t>
  </si>
  <si>
    <t>CC Saône-Beaujolais</t>
  </si>
  <si>
    <t>249100157</t>
  </si>
  <si>
    <t>CC des Deux Vallées</t>
  </si>
  <si>
    <t>244900882</t>
  </si>
  <si>
    <t>CC Baugeois Vallée</t>
  </si>
  <si>
    <t>244900015</t>
  </si>
  <si>
    <t>CU Angers Loire Métropole</t>
  </si>
  <si>
    <t>243600236</t>
  </si>
  <si>
    <t>CC du Pays d'Issoudun</t>
  </si>
  <si>
    <t>243800745</t>
  </si>
  <si>
    <t>CC de l'Oisans</t>
  </si>
  <si>
    <t>200034726</t>
  </si>
  <si>
    <t>CC Bastides de Lomagne</t>
  </si>
  <si>
    <t>200039204</t>
  </si>
  <si>
    <t>CC de Lacq-Orthez</t>
  </si>
  <si>
    <t>245901038</t>
  </si>
  <si>
    <t>CC du Pays Solesmois</t>
  </si>
  <si>
    <t>246800445</t>
  </si>
  <si>
    <t>CC du Centre du Haut-Rhin</t>
  </si>
  <si>
    <t>200034874</t>
  </si>
  <si>
    <t>CC Côtes de Meuse Woëvre</t>
  </si>
  <si>
    <t>243800935</t>
  </si>
  <si>
    <t>CC Lyon Saint Exupéry en Dauphiné</t>
  </si>
  <si>
    <t>200067924</t>
  </si>
  <si>
    <t>CC du Canton d'Erstein</t>
  </si>
  <si>
    <t>200072056</t>
  </si>
  <si>
    <t>CC Porte du Jura</t>
  </si>
  <si>
    <t>200034718</t>
  </si>
  <si>
    <t>CC de Vitry, Champagne et Der</t>
  </si>
  <si>
    <t>243901089</t>
  </si>
  <si>
    <t>CC de la Plaine Jurassienne</t>
  </si>
  <si>
    <t>244200622</t>
  </si>
  <si>
    <t>CC des Monts du Pilat</t>
  </si>
  <si>
    <t>200070548</t>
  </si>
  <si>
    <t>CC Brionnais Sud Bourgogne</t>
  </si>
  <si>
    <t>246700306</t>
  </si>
  <si>
    <t>CC de la Vallée de la Bruche</t>
  </si>
  <si>
    <t>246300966</t>
  </si>
  <si>
    <t>CC du Massif du Sancy</t>
  </si>
  <si>
    <t>200035723</t>
  </si>
  <si>
    <t>CC Ventoux Sud</t>
  </si>
  <si>
    <t>246300701</t>
  </si>
  <si>
    <t>Clermont Auvergne Métropole</t>
  </si>
  <si>
    <t>200067445</t>
  </si>
  <si>
    <t>CC Buëch-Dévoluy</t>
  </si>
  <si>
    <t>243000296</t>
  </si>
  <si>
    <t>CC du Pays de Sommières</t>
  </si>
  <si>
    <t>243900560</t>
  </si>
  <si>
    <t>CC Jura Nord</t>
  </si>
  <si>
    <t>244000774</t>
  </si>
  <si>
    <t>CC du Pays de Villeneuve en Armagnac Landais</t>
  </si>
  <si>
    <t>200069565</t>
  </si>
  <si>
    <t>CC des Lacs et Montagnes du Haut-Doubs</t>
  </si>
  <si>
    <t>244000865</t>
  </si>
  <si>
    <t>CC Maremne Adour Côte Sud</t>
  </si>
  <si>
    <t>240200519</t>
  </si>
  <si>
    <t>CC du Canton d'Oulchy-le-Château</t>
  </si>
  <si>
    <t>200069052</t>
  </si>
  <si>
    <t>CA Grand Belfort</t>
  </si>
  <si>
    <t>241000405</t>
  </si>
  <si>
    <t>CC de la Région de Bar-sur-Aube</t>
  </si>
  <si>
    <t>200067908</t>
  </si>
  <si>
    <t>CC Amognes Cœur du Nivernais</t>
  </si>
  <si>
    <t>200067825</t>
  </si>
  <si>
    <t>CA Gap-Tallard-Durance</t>
  </si>
  <si>
    <t>200010700</t>
  </si>
  <si>
    <t>CA Caux Seine Agglo</t>
  </si>
  <si>
    <t>200067296</t>
  </si>
  <si>
    <t>CC du Nord Est Béarn</t>
  </si>
  <si>
    <t>249500513</t>
  </si>
  <si>
    <t>CC du Vexin-Val de Seine</t>
  </si>
  <si>
    <t>200070449</t>
  </si>
  <si>
    <t>CC Inter-Caux-Vexin</t>
  </si>
  <si>
    <t>200054781</t>
  </si>
  <si>
    <t>Métropole du Grand Paris</t>
  </si>
  <si>
    <t>244301099</t>
  </si>
  <si>
    <t>CC Auzon Communauté</t>
  </si>
  <si>
    <t>245701271</t>
  </si>
  <si>
    <t>CC du Pays Orne Moselle</t>
  </si>
  <si>
    <t>244301016</t>
  </si>
  <si>
    <t>CC des Sucs</t>
  </si>
  <si>
    <t>200067130</t>
  </si>
  <si>
    <t>CC de Puisaye-Forterre</t>
  </si>
  <si>
    <t>244300307</t>
  </si>
  <si>
    <t>CC du Haut Pays du Velay communauté</t>
  </si>
  <si>
    <t>245700695</t>
  </si>
  <si>
    <t>CC de Cattenom et Environs</t>
  </si>
  <si>
    <t>241200658</t>
  </si>
  <si>
    <t>CC du Pays de Salars</t>
  </si>
  <si>
    <t>244400552</t>
  </si>
  <si>
    <t>CC du Pays d'Ancenis</t>
  </si>
  <si>
    <t>244500419</t>
  </si>
  <si>
    <t>CC des Quatre Vallées</t>
  </si>
  <si>
    <t>244600433</t>
  </si>
  <si>
    <t>CC de la Vallée du Lot et du Vignoble</t>
  </si>
  <si>
    <t>200057982</t>
  </si>
  <si>
    <t>Paris Ouest La Défense</t>
  </si>
  <si>
    <t>247700644</t>
  </si>
  <si>
    <t>CC l'Orée de la Brie</t>
  </si>
  <si>
    <t>245701362</t>
  </si>
  <si>
    <t>CA Portes de France-Thionville</t>
  </si>
  <si>
    <t>246700843</t>
  </si>
  <si>
    <t>CC de la Basse-Zorn</t>
  </si>
  <si>
    <t>200058477</t>
  </si>
  <si>
    <t>CA Val d'Yerres Val de Seine</t>
  </si>
  <si>
    <t>200042463</t>
  </si>
  <si>
    <t>CC de la Montagne Noire</t>
  </si>
  <si>
    <t>243100781</t>
  </si>
  <si>
    <t>CC Le Grand Ouest Toulousain</t>
  </si>
  <si>
    <t>247000714</t>
  </si>
  <si>
    <t>CC du Pays de Villersexel</t>
  </si>
  <si>
    <t>245400262</t>
  </si>
  <si>
    <t>CA Grand Longwy Agglomération</t>
  </si>
  <si>
    <t>245400510</t>
  </si>
  <si>
    <t>CC du Pays de Colombey et du Sud Toulois</t>
  </si>
  <si>
    <t>246000764</t>
  </si>
  <si>
    <t>CC de l'Aire Cantilienne</t>
  </si>
  <si>
    <t>246600373</t>
  </si>
  <si>
    <t>CC du Vallespir</t>
  </si>
  <si>
    <t>246600399</t>
  </si>
  <si>
    <t>CC Pyrénées Cerdagne</t>
  </si>
  <si>
    <t>200070514</t>
  </si>
  <si>
    <t>CA du Grand Cognac</t>
  </si>
  <si>
    <t>200070506</t>
  </si>
  <si>
    <t>CC Pays de Nexon Monts de Chalus</t>
  </si>
  <si>
    <t>200070373</t>
  </si>
  <si>
    <t>CC Loir-Lucé-Bercé</t>
  </si>
  <si>
    <t>200023620</t>
  </si>
  <si>
    <t>CC de la Gascogne Toulousaine</t>
  </si>
  <si>
    <t>200073419</t>
  </si>
  <si>
    <t>CA du Puy-en-Velay</t>
  </si>
  <si>
    <t>200034957</t>
  </si>
  <si>
    <t>CC du Frontonnais</t>
  </si>
  <si>
    <t>200070993</t>
  </si>
  <si>
    <t>CA de la Baie de Somme</t>
  </si>
  <si>
    <t>200042414</t>
  </si>
  <si>
    <t>CC Bresse Revermont 71</t>
  </si>
  <si>
    <t>243301264</t>
  </si>
  <si>
    <t>CC de Montesquieu</t>
  </si>
  <si>
    <t>200042372</t>
  </si>
  <si>
    <t>CC des Coteaux Arrats Gimone</t>
  </si>
  <si>
    <t>240100800</t>
  </si>
  <si>
    <t>CC de Miribel et du Plateau</t>
  </si>
  <si>
    <t>241200906</t>
  </si>
  <si>
    <t>CC Larzac et Vallées</t>
  </si>
  <si>
    <t>243801255</t>
  </si>
  <si>
    <t>CC Collines Isère Nord Communauté</t>
  </si>
  <si>
    <t>200069516</t>
  </si>
  <si>
    <t>CC Seulles Terre et Mer</t>
  </si>
  <si>
    <t>200036077</t>
  </si>
  <si>
    <t>CC du Golfe de Saint-Tropez</t>
  </si>
  <si>
    <t>200069839</t>
  </si>
  <si>
    <t>CC de la Côte d'Albâtre</t>
  </si>
  <si>
    <t>200065563</t>
  </si>
  <si>
    <t>CC Normandie-Cabourg-Pays d'Auge</t>
  </si>
  <si>
    <t>200041499</t>
  </si>
  <si>
    <t>CC Aunis Atlantique</t>
  </si>
  <si>
    <t>200067247</t>
  </si>
  <si>
    <t>CC Pleyben-Châteaulin-Porzay</t>
  </si>
  <si>
    <t>246600282</t>
  </si>
  <si>
    <t>CC Sud-Roussillon</t>
  </si>
  <si>
    <t>200070555</t>
  </si>
  <si>
    <t>CC de la Veyle</t>
  </si>
  <si>
    <t>200027217</t>
  </si>
  <si>
    <t>CC Sarlat-Périgord Noir</t>
  </si>
  <si>
    <t>245700950</t>
  </si>
  <si>
    <t>CC du Pays de Phalsbourg</t>
  </si>
  <si>
    <t>200058790</t>
  </si>
  <si>
    <t>Grand Paris Grand Est</t>
  </si>
  <si>
    <t>247103864</t>
  </si>
  <si>
    <t>CC de Semur-en-Brionnais</t>
  </si>
  <si>
    <t>200073013</t>
  </si>
  <si>
    <t>CC Carnelle Pays-de-France</t>
  </si>
  <si>
    <t>249500455</t>
  </si>
  <si>
    <t>CC de la Vallée de l'Oise et des Trois Forêts</t>
  </si>
  <si>
    <t>200034205</t>
  </si>
  <si>
    <t>CC de la Costa Verde</t>
  </si>
  <si>
    <t>200033579</t>
  </si>
  <si>
    <t>CU d'Arras</t>
  </si>
  <si>
    <t>243301223</t>
  </si>
  <si>
    <t>CC du Grand Cubzaguais</t>
  </si>
  <si>
    <t>243400769</t>
  </si>
  <si>
    <t>CA de Béziers-Méditerranée</t>
  </si>
  <si>
    <t>241200914</t>
  </si>
  <si>
    <t>CC de la Muse et des Raspes du Tarn</t>
  </si>
  <si>
    <t>243301405</t>
  </si>
  <si>
    <t>CC du Val de l'Eyre</t>
  </si>
  <si>
    <t>243301165</t>
  </si>
  <si>
    <t>CC Jalle-Eau-Bourde</t>
  </si>
  <si>
    <t>246000376</t>
  </si>
  <si>
    <t>CC du Clermontois</t>
  </si>
  <si>
    <t>200000925</t>
  </si>
  <si>
    <t>CC de la Plaine Dijonnaise</t>
  </si>
  <si>
    <t>200070720</t>
  </si>
  <si>
    <t>CC Médoc Atlantique</t>
  </si>
  <si>
    <t>246000913</t>
  </si>
  <si>
    <t>CC du Pays de Bray</t>
  </si>
  <si>
    <t>246100390</t>
  </si>
  <si>
    <t>CC du Val d'Orne</t>
  </si>
  <si>
    <t>243301397</t>
  </si>
  <si>
    <t>CC du Fronsadais</t>
  </si>
  <si>
    <t>246100663</t>
  </si>
  <si>
    <t>CU d'Alençon</t>
  </si>
  <si>
    <t>200068369</t>
  </si>
  <si>
    <t>CC de Mirecourt Dompaire</t>
  </si>
  <si>
    <t>245400676</t>
  </si>
  <si>
    <t>Métropole du Grand Nancy</t>
  </si>
  <si>
    <t>248200057</t>
  </si>
  <si>
    <t>CC du Quercy Caussadais</t>
  </si>
  <si>
    <t>248100745</t>
  </si>
  <si>
    <t>CC Thoré Montagne Noire</t>
  </si>
  <si>
    <t>248200016</t>
  </si>
  <si>
    <t>CC des Deux Rives</t>
  </si>
  <si>
    <t>248200065</t>
  </si>
  <si>
    <t>CC de la Lomagne Tarn-et-Garonnaise</t>
  </si>
  <si>
    <t>246701080</t>
  </si>
  <si>
    <t>CC du Pays de Sainte-Odile</t>
  </si>
  <si>
    <t>248200107</t>
  </si>
  <si>
    <t>CC du Quercy Rouergue et des Gorges de l'Aveyron</t>
  </si>
  <si>
    <t>200058519</t>
  </si>
  <si>
    <t>CA Saint Germain Boucles de Seine</t>
  </si>
  <si>
    <t>248719361</t>
  </si>
  <si>
    <t>CC de Noblat</t>
  </si>
  <si>
    <t>241400860</t>
  </si>
  <si>
    <t>CC Cœur de Nacre</t>
  </si>
  <si>
    <t>242900710</t>
  </si>
  <si>
    <t>CC du Haut Pays Bigouden</t>
  </si>
  <si>
    <t>200066348</t>
  </si>
  <si>
    <t>CC du Minervois au Caroux</t>
  </si>
  <si>
    <t>247200447</t>
  </si>
  <si>
    <t>CC Orée de Bercé - Belinois</t>
  </si>
  <si>
    <t>200059889</t>
  </si>
  <si>
    <t>CU Grand Paris Seine et Oise</t>
  </si>
  <si>
    <t>245901160</t>
  </si>
  <si>
    <t>CA Valenciennes Métropole</t>
  </si>
  <si>
    <t>246200729</t>
  </si>
  <si>
    <t>CA du Boulonnais</t>
  </si>
  <si>
    <t>241300375</t>
  </si>
  <si>
    <t>CC Vallée des Baux-Alpilles (CC VBA)</t>
  </si>
  <si>
    <t>246201016</t>
  </si>
  <si>
    <t>CC du Pays de Lumbres</t>
  </si>
  <si>
    <t>249100074</t>
  </si>
  <si>
    <t>CC du Pays de Limours (CCPL)</t>
  </si>
  <si>
    <t>200066355</t>
  </si>
  <si>
    <t>CA Sète Agglopôle Méditerranée</t>
  </si>
  <si>
    <t>246400337</t>
  </si>
  <si>
    <t>CC de la Vallée d'Ossau</t>
  </si>
  <si>
    <t>243400520</t>
  </si>
  <si>
    <t>CA Lunel Agglo</t>
  </si>
  <si>
    <t>200058782</t>
  </si>
  <si>
    <t>CA de Saint-Quentin-en-Yvelines</t>
  </si>
  <si>
    <t>243301355</t>
  </si>
  <si>
    <t>CC Les Coteaux Bordelais</t>
  </si>
  <si>
    <t>200057990</t>
  </si>
  <si>
    <t>Boucle Nord de Seine</t>
  </si>
  <si>
    <t>200065597</t>
  </si>
  <si>
    <t>CU Caen la Mer</t>
  </si>
  <si>
    <t>249500109</t>
  </si>
  <si>
    <t>CA de Cergy-Pontoise</t>
  </si>
  <si>
    <t>200058485</t>
  </si>
  <si>
    <t>CA Val Parisis</t>
  </si>
  <si>
    <t>200072478</t>
  </si>
  <si>
    <t>CC Pays d'Opale</t>
  </si>
  <si>
    <t>246000582</t>
  </si>
  <si>
    <t>CC des Sablons</t>
  </si>
  <si>
    <t>200070803</t>
  </si>
  <si>
    <t>CC des Coteaux du Val d'Arros</t>
  </si>
  <si>
    <t>242400935</t>
  </si>
  <si>
    <t>CC du Pays de Saint-Aulaye</t>
  </si>
  <si>
    <t>243100773</t>
  </si>
  <si>
    <t>CC Val'Aïgo</t>
  </si>
  <si>
    <t>200068674</t>
  </si>
  <si>
    <t>CA Grand Lac</t>
  </si>
  <si>
    <t>244500203</t>
  </si>
  <si>
    <t>CA Montargoise et Rives du Loing (AME)</t>
  </si>
  <si>
    <t>247200348</t>
  </si>
  <si>
    <t>CC du Pays Fléchois</t>
  </si>
  <si>
    <t>248500662</t>
  </si>
  <si>
    <t>CC du Pays de Mortagne</t>
  </si>
  <si>
    <t>247200686</t>
  </si>
  <si>
    <t>CC du Pays de l'Huisne Sarthoise</t>
  </si>
  <si>
    <t>248400160</t>
  </si>
  <si>
    <t>CC Aygues-Ouvèze en Provence (CCAOP)</t>
  </si>
  <si>
    <t>200069995</t>
  </si>
  <si>
    <t>CC Médoc Cœur de Presqu'île</t>
  </si>
  <si>
    <t>248400293</t>
  </si>
  <si>
    <t>CA des Sorgues du Comtat</t>
  </si>
  <si>
    <t>249500489</t>
  </si>
  <si>
    <t>CC du Haut Val d'Oise</t>
  </si>
  <si>
    <t>200043982</t>
  </si>
  <si>
    <t>CC du Bazadais</t>
  </si>
  <si>
    <t>200035970</t>
  </si>
  <si>
    <t>CC Vexin Centre</t>
  </si>
  <si>
    <t>200039055</t>
  </si>
  <si>
    <t>CC Ouche et Montagne</t>
  </si>
  <si>
    <t>200044048</t>
  </si>
  <si>
    <t>CC Osartis Marquion</t>
  </si>
  <si>
    <t>200044014</t>
  </si>
  <si>
    <t>CC Creuse Grand Sud</t>
  </si>
  <si>
    <t>200040442</t>
  </si>
  <si>
    <t>CA Luberon Monts de Vaucluse</t>
  </si>
  <si>
    <t>200071058</t>
  </si>
  <si>
    <t>CC Les Avant-Monts</t>
  </si>
  <si>
    <t>200044253</t>
  </si>
  <si>
    <t>CC du Bassin de Joinville en Champagne</t>
  </si>
  <si>
    <t>200043990</t>
  </si>
  <si>
    <t>CC Vallons de Haute-Bretagne Communauté</t>
  </si>
  <si>
    <t>200042497</t>
  </si>
  <si>
    <t>CC Dombes Saône Vallée</t>
  </si>
  <si>
    <t>200035632</t>
  </si>
  <si>
    <t>CC Armagnac Adour</t>
  </si>
  <si>
    <t>200035707</t>
  </si>
  <si>
    <t>CC Piège Lauragais Malepère</t>
  </si>
  <si>
    <t>200016905</t>
  </si>
  <si>
    <t>CC du Pays de Lamastre</t>
  </si>
  <si>
    <t>200036150</t>
  </si>
  <si>
    <t>CC des Hauts du Val de Saône</t>
  </si>
  <si>
    <t>247800584</t>
  </si>
  <si>
    <t>CA Versailles Grand Parc (CAVGP)</t>
  </si>
  <si>
    <t>200048551</t>
  </si>
  <si>
    <t>CC du Pays de Craon</t>
  </si>
  <si>
    <t>200036499</t>
  </si>
  <si>
    <t>CC de Marana-Golo</t>
  </si>
  <si>
    <t>200039063</t>
  </si>
  <si>
    <t>CC Forêts, Seine et Suzon</t>
  </si>
  <si>
    <t>200044394</t>
  </si>
  <si>
    <t>CC du Réolais en Sud Gironde</t>
  </si>
  <si>
    <t>200049187</t>
  </si>
  <si>
    <t>CA du Grand Verdun</t>
  </si>
  <si>
    <t>200011773</t>
  </si>
  <si>
    <t>CA Annemasse-Les Voirons-Agglomération</t>
  </si>
  <si>
    <t>200037133</t>
  </si>
  <si>
    <t>CC du Provinois</t>
  </si>
  <si>
    <t>200037059</t>
  </si>
  <si>
    <t>CC de la Haute Somme (Combles - Péronne - Roisel)</t>
  </si>
  <si>
    <t>200038990</t>
  </si>
  <si>
    <t>CC de Saint-Méen Montauban</t>
  </si>
  <si>
    <t>200066975</t>
  </si>
  <si>
    <t>CC Senlis Sud Oise</t>
  </si>
  <si>
    <t>243000643</t>
  </si>
  <si>
    <t>CA de Nîmes Métropole</t>
  </si>
  <si>
    <t>246600449</t>
  </si>
  <si>
    <t>CC des Aspres</t>
  </si>
  <si>
    <t>200090751</t>
  </si>
  <si>
    <t>CA Grand Calais Terres et Mers</t>
  </si>
  <si>
    <t>246800726</t>
  </si>
  <si>
    <t>CA Colmar Agglomération</t>
  </si>
  <si>
    <t>248400319</t>
  </si>
  <si>
    <t>CC du Pays des Sorgues et des Monts de Vaucluse</t>
  </si>
  <si>
    <t>200068377</t>
  </si>
  <si>
    <t>CC de la Porte des Vosges Méridionales</t>
  </si>
  <si>
    <t>245600440</t>
  </si>
  <si>
    <t>CC Blavet Bellevue Océan Communauté</t>
  </si>
  <si>
    <t>200040590</t>
  </si>
  <si>
    <t>CA Villefranche Beaujolais Saône</t>
  </si>
  <si>
    <t>200070589</t>
  </si>
  <si>
    <t>CC de Seille et Grand Couronné</t>
  </si>
  <si>
    <t>246900575</t>
  </si>
  <si>
    <t>CC de l'Est Lyonnais (CCEL)</t>
  </si>
  <si>
    <t>242300135</t>
  </si>
  <si>
    <t>CC du Pays Sostranien</t>
  </si>
  <si>
    <t>200070746</t>
  </si>
  <si>
    <t>CA Sarreguemines Confluences</t>
  </si>
  <si>
    <t>200070753</t>
  </si>
  <si>
    <t>CA Riom Limagne et Volcans</t>
  </si>
  <si>
    <t>249500430</t>
  </si>
  <si>
    <t>CC Sausseron Impressionnistes</t>
  </si>
  <si>
    <t>200018521</t>
  </si>
  <si>
    <t>CC du Val de Bouzanne</t>
  </si>
  <si>
    <t>200030633</t>
  </si>
  <si>
    <t>CA du Caudrésis et du Catésis</t>
  </si>
  <si>
    <t>200073161</t>
  </si>
  <si>
    <t>CC Touraine-Est Vallées</t>
  </si>
  <si>
    <t>247700057</t>
  </si>
  <si>
    <t>CA Melun Val de Seine</t>
  </si>
  <si>
    <t>200071405</t>
  </si>
  <si>
    <t>CC Ardèche Rhône Coiron</t>
  </si>
  <si>
    <t>200059228</t>
  </si>
  <si>
    <t>CA Grand Paris Sud Seine Essonne Sénart</t>
  </si>
  <si>
    <t>200072635</t>
  </si>
  <si>
    <t>CC Pyrénées Haut Garonnaises</t>
  </si>
  <si>
    <t>248900938</t>
  </si>
  <si>
    <t>CC du Jovinien</t>
  </si>
  <si>
    <t>249000241</t>
  </si>
  <si>
    <t>CC du Sud Territoire</t>
  </si>
  <si>
    <t>200027308</t>
  </si>
  <si>
    <t>CC d'Auberive Vingeanne et Montsaugeonnais</t>
  </si>
  <si>
    <t>200066785</t>
  </si>
  <si>
    <t>CC de l'Oust à Brocéliande</t>
  </si>
  <si>
    <t>248900896</t>
  </si>
  <si>
    <t>CC Yonne Nord</t>
  </si>
  <si>
    <t>200070910</t>
  </si>
  <si>
    <t>CC Tille et Venelle</t>
  </si>
  <si>
    <t>243900479</t>
  </si>
  <si>
    <t>CC Haut-Jura Arcade Communauté</t>
  </si>
  <si>
    <t>247300254</t>
  </si>
  <si>
    <t>CC de Haute-Tarentaise</t>
  </si>
  <si>
    <t>242504355</t>
  </si>
  <si>
    <t>CC du Plateau de Russey</t>
  </si>
  <si>
    <t>200034130</t>
  </si>
  <si>
    <t>CC Gally Mauldre</t>
  </si>
  <si>
    <t>247700107</t>
  </si>
  <si>
    <t>CC Pays de Montereau</t>
  </si>
  <si>
    <t>200066827</t>
  </si>
  <si>
    <t>CC du Pays de Honfleur-Beuzeville</t>
  </si>
  <si>
    <t>248100497</t>
  </si>
  <si>
    <t>CC Val 81</t>
  </si>
  <si>
    <t>248100430</t>
  </si>
  <si>
    <t>CA de Castres Mazamet</t>
  </si>
  <si>
    <t>248100158</t>
  </si>
  <si>
    <t>CC du Sor et de l'Agout</t>
  </si>
  <si>
    <t>200069821</t>
  </si>
  <si>
    <t>CA Fécamp Caux Littoral Agglomération</t>
  </si>
  <si>
    <t>200035731</t>
  </si>
  <si>
    <t>CA Roannais Agglomération</t>
  </si>
  <si>
    <t>200035756</t>
  </si>
  <si>
    <t>CC Astarac Arros en Gascogne</t>
  </si>
  <si>
    <t>200071363</t>
  </si>
  <si>
    <t>CA Vichy Communauté</t>
  </si>
  <si>
    <t>248500589</t>
  </si>
  <si>
    <t>CA La Roche-sur-Yon Agglomération</t>
  </si>
  <si>
    <t>248500621</t>
  </si>
  <si>
    <t>CC du Pays des Herbiers</t>
  </si>
  <si>
    <t>245700398</t>
  </si>
  <si>
    <t>CC de Freyming-Merlebach</t>
  </si>
  <si>
    <t>200036549</t>
  </si>
  <si>
    <t>CC Val de Gray</t>
  </si>
  <si>
    <t>200068781</t>
  </si>
  <si>
    <t>CA Valence Romans Agglo</t>
  </si>
  <si>
    <t>200040566</t>
  </si>
  <si>
    <t>CA de l'Ouest Rhodanien</t>
  </si>
  <si>
    <t>200068799</t>
  </si>
  <si>
    <t>CC Intercom de la Vire au Noireau</t>
  </si>
  <si>
    <t>200068765</t>
  </si>
  <si>
    <t>CC du Sisteronais-Buëch</t>
  </si>
  <si>
    <t>200030526</t>
  </si>
  <si>
    <t>CC du Ried de Marckolsheim</t>
  </si>
  <si>
    <t>200072874</t>
  </si>
  <si>
    <t>CC Val Briard</t>
  </si>
  <si>
    <t>200034635</t>
  </si>
  <si>
    <t>CC du Kochersberg</t>
  </si>
  <si>
    <t>200027027</t>
  </si>
  <si>
    <t>CC Arc Sud Bretagne</t>
  </si>
  <si>
    <t>200035772</t>
  </si>
  <si>
    <t>CC du Pays du Saintois</t>
  </si>
  <si>
    <t>200071199</t>
  </si>
  <si>
    <t>CC Plaine Limagne</t>
  </si>
  <si>
    <t>200039642</t>
  </si>
  <si>
    <t>CC Le Tonnerrois en Bourgogne</t>
  </si>
  <si>
    <t>200039758</t>
  </si>
  <si>
    <t>CC Avallon, Vézelay, Morvan</t>
  </si>
  <si>
    <t>200039824</t>
  </si>
  <si>
    <t>CC Ardèche des Sources et Volcans</t>
  </si>
  <si>
    <t>200030658</t>
  </si>
  <si>
    <t>CC du Trièves</t>
  </si>
  <si>
    <t>200030435</t>
  </si>
  <si>
    <t>CC d'Aire-sur-l'Adour</t>
  </si>
  <si>
    <t>200000545</t>
  </si>
  <si>
    <t>CC des Portes de Romilly-sur-Seine</t>
  </si>
  <si>
    <t>249100595</t>
  </si>
  <si>
    <t>CC Le Dourdannais en Hurepoix (CCDH)</t>
  </si>
  <si>
    <t>243700754</t>
  </si>
  <si>
    <t>Tours Métropole Val de Loire</t>
  </si>
  <si>
    <t>200072346</t>
  </si>
  <si>
    <t>CA du Pays de Fontainebleau</t>
  </si>
  <si>
    <t>244400644</t>
  </si>
  <si>
    <t>CA de la Région Nazairienne et de l'Estuaire (CARENE)</t>
  </si>
  <si>
    <t>246200364</t>
  </si>
  <si>
    <t>CA de Lens - Liévin</t>
  </si>
  <si>
    <t>249100546</t>
  </si>
  <si>
    <t>CC du Val d'Essonne (CCVE)</t>
  </si>
  <si>
    <t>247200629</t>
  </si>
  <si>
    <t>CC du Val de Sarthe</t>
  </si>
  <si>
    <t>244000543</t>
  </si>
  <si>
    <t>CC de Mimizan</t>
  </si>
  <si>
    <t>243500139</t>
  </si>
  <si>
    <t>Rennes Métropole</t>
  </si>
  <si>
    <t>200023240</t>
  </si>
  <si>
    <t>CC Pays de Nemours</t>
  </si>
  <si>
    <t>242100410</t>
  </si>
  <si>
    <t>Dijon Métropole</t>
  </si>
  <si>
    <t>200049211</t>
  </si>
  <si>
    <t>CC Conflent-Canigó</t>
  </si>
  <si>
    <t>200071181</t>
  </si>
  <si>
    <t>CC Somme Sud-Ouest</t>
  </si>
  <si>
    <t>200070118</t>
  </si>
  <si>
    <t>CC Val de Saône Centre</t>
  </si>
  <si>
    <t>200067916</t>
  </si>
  <si>
    <t>CC Cœur de Loire</t>
  </si>
  <si>
    <t>243000569</t>
  </si>
  <si>
    <t>CC Rhony, Vistre, Vidourle</t>
  </si>
  <si>
    <t>200027076</t>
  </si>
  <si>
    <t>CC Arnon Boischaut Cher</t>
  </si>
  <si>
    <t>200056232</t>
  </si>
  <si>
    <t>CA Communauté Paris-Saclay</t>
  </si>
  <si>
    <t>200039519</t>
  </si>
  <si>
    <t>CC du Quercy Blanc</t>
  </si>
  <si>
    <t>200049484</t>
  </si>
  <si>
    <t>CC Berry Grand Sud</t>
  </si>
  <si>
    <t>200036465</t>
  </si>
  <si>
    <t>CC de Thann-Cernay</t>
  </si>
  <si>
    <t>244000857</t>
  </si>
  <si>
    <t>CC Côte Landes Nature</t>
  </si>
  <si>
    <t>248400285</t>
  </si>
  <si>
    <t>CC Territoriale Sud-Luberon</t>
  </si>
  <si>
    <t>200035848</t>
  </si>
  <si>
    <t>CC du Châtillonnais en Berry</t>
  </si>
  <si>
    <t>200035855</t>
  </si>
  <si>
    <t>CC Castelnaudary Lauragais Audois</t>
  </si>
  <si>
    <t>200035863</t>
  </si>
  <si>
    <t>CC Région Lézignanaise, Corbières et Minervois</t>
  </si>
  <si>
    <t>200027183</t>
  </si>
  <si>
    <t>CU Perpignan Méditerranée Métropole</t>
  </si>
  <si>
    <t>247900798</t>
  </si>
  <si>
    <t>CC du Thouarsais</t>
  </si>
  <si>
    <t>243000593</t>
  </si>
  <si>
    <t>CC de Petite Camargue</t>
  </si>
  <si>
    <t>248400053</t>
  </si>
  <si>
    <t>CA Ventoux-Comtat-Venaissin (COVE)</t>
  </si>
  <si>
    <t>248300543</t>
  </si>
  <si>
    <t>Métropole Toulon-Provence-Méditerranée</t>
  </si>
  <si>
    <t>248300550</t>
  </si>
  <si>
    <t>CC Cœur du Var</t>
  </si>
  <si>
    <t>248300493</t>
  </si>
  <si>
    <t>CA Dracénie Provence Verdon Agglomération</t>
  </si>
  <si>
    <t>200033173</t>
  </si>
  <si>
    <t>CC de la Haute Vallée de Chevreuse</t>
  </si>
  <si>
    <t>243900354</t>
  </si>
  <si>
    <t>CC de la Station des Rousses-Haut Jura</t>
  </si>
  <si>
    <t>200068047</t>
  </si>
  <si>
    <t>CA Creil Sud Oise</t>
  </si>
  <si>
    <t>243300811</t>
  </si>
  <si>
    <t>CC de l'Estuaire</t>
  </si>
  <si>
    <t>248400335</t>
  </si>
  <si>
    <t>CC Vaison Ventoux</t>
  </si>
  <si>
    <t>200069748</t>
  </si>
  <si>
    <t>CC Val de Gâtine</t>
  </si>
  <si>
    <t>244000659</t>
  </si>
  <si>
    <t>CC du Seignanx</t>
  </si>
  <si>
    <t>200039808</t>
  </si>
  <si>
    <t>CC des Gorges de l'Ardèche</t>
  </si>
  <si>
    <t>200030674</t>
  </si>
  <si>
    <t>CA Val de Garonne Agglomération</t>
  </si>
  <si>
    <t>200071223</t>
  </si>
  <si>
    <t>CC Nièvre et Somme</t>
  </si>
  <si>
    <t>247600729</t>
  </si>
  <si>
    <t>CC Falaises du Talou</t>
  </si>
  <si>
    <t>200030385</t>
  </si>
  <si>
    <t>CA de Blois "Agglopolys"</t>
  </si>
  <si>
    <t>240700864</t>
  </si>
  <si>
    <t>CC du Rhône aux Gorges de l'Ardèche</t>
  </si>
  <si>
    <t>248500340</t>
  </si>
  <si>
    <t>CC Pays de Chantonnay</t>
  </si>
  <si>
    <t>200039832</t>
  </si>
  <si>
    <t>CC Pays des Vans en Cévennes</t>
  </si>
  <si>
    <t>200040681</t>
  </si>
  <si>
    <t>CC Enclave des Papes-Pays de Grignan</t>
  </si>
  <si>
    <t>200066876</t>
  </si>
  <si>
    <t>CA de Châlons-en-Champagne</t>
  </si>
  <si>
    <t>200039931</t>
  </si>
  <si>
    <t>CC Alpes d'Azur</t>
  </si>
  <si>
    <t>200041325</t>
  </si>
  <si>
    <t>CC du Pays Rhénan</t>
  </si>
  <si>
    <t>200039907</t>
  </si>
  <si>
    <t>CC du Sud Messin</t>
  </si>
  <si>
    <t>200071546</t>
  </si>
  <si>
    <t>CC Sud Retz Atlantique</t>
  </si>
  <si>
    <t>244000873</t>
  </si>
  <si>
    <t>CC des Grands Lacs</t>
  </si>
  <si>
    <t>200073146</t>
  </si>
  <si>
    <t>CC Cagire Garonne Salat</t>
  </si>
  <si>
    <t>200073138</t>
  </si>
  <si>
    <t>CC Pasquale Paoli</t>
  </si>
  <si>
    <t>248500258</t>
  </si>
  <si>
    <t>CC Océan Marais de Monts</t>
  </si>
  <si>
    <t>200069409</t>
  </si>
  <si>
    <t>CA Saint-Brieuc Armor Agglomération</t>
  </si>
  <si>
    <t>200073120</t>
  </si>
  <si>
    <t>CC Nebbiu - Conca d'Oro</t>
  </si>
  <si>
    <t>245600465</t>
  </si>
  <si>
    <t>CC de Belle-Île-en-Mer</t>
  </si>
  <si>
    <t>200071587</t>
  </si>
  <si>
    <t>CC Loches Sud Touraine</t>
  </si>
  <si>
    <t>200071652</t>
  </si>
  <si>
    <t>CC du Pays Fertois et du Bocage Carrougien</t>
  </si>
  <si>
    <t>200071645</t>
  </si>
  <si>
    <t>CC Saint Cyr Mère Boitier entre Charolais et Mâconnais</t>
  </si>
  <si>
    <t>200070332</t>
  </si>
  <si>
    <t>CC des Savoir-Faire</t>
  </si>
  <si>
    <t>200070852</t>
  </si>
  <si>
    <t>CC Usses et Rhône</t>
  </si>
  <si>
    <t>200070316</t>
  </si>
  <si>
    <t>CC Entre Arroux, Loire et Somme</t>
  </si>
  <si>
    <t>200039949</t>
  </si>
  <si>
    <t>CC Rives de Moselle</t>
  </si>
  <si>
    <t>200070787</t>
  </si>
  <si>
    <t>CC du Plateau de Lannemezan</t>
  </si>
  <si>
    <t>200070795</t>
  </si>
  <si>
    <t>CC du Pays de Trie et du Magnoac</t>
  </si>
  <si>
    <t>200068914</t>
  </si>
  <si>
    <t>CC La Rochefoucauld porte du Périgord</t>
  </si>
  <si>
    <t>200070324</t>
  </si>
  <si>
    <t>CC du Territoire de Lunéville à Baccarat</t>
  </si>
  <si>
    <t>200069698</t>
  </si>
  <si>
    <t>CC Mâconnais - Tournugeois</t>
  </si>
  <si>
    <t>200067064</t>
  </si>
  <si>
    <t>CC Decazeville Communauté</t>
  </si>
  <si>
    <t>200071074</t>
  </si>
  <si>
    <t>CC Les Portes de l'Ile de France</t>
  </si>
  <si>
    <t>200071827</t>
  </si>
  <si>
    <t>CA du Grand Angoulême</t>
  </si>
  <si>
    <t>200072734</t>
  </si>
  <si>
    <t>CC Estuaire et Sillon</t>
  </si>
  <si>
    <t>200070571</t>
  </si>
  <si>
    <t>CC Cœur de Berry</t>
  </si>
  <si>
    <t>200072007</t>
  </si>
  <si>
    <t>CC de la Montagne d'Ardèche</t>
  </si>
  <si>
    <t>247000755</t>
  </si>
  <si>
    <t>CC du Pays de Luxeuil</t>
  </si>
  <si>
    <t>200072072</t>
  </si>
  <si>
    <t>CA Territoires Vendômois</t>
  </si>
  <si>
    <t>200071991</t>
  </si>
  <si>
    <t>CC Retz-en-Valois</t>
  </si>
  <si>
    <t>200072064</t>
  </si>
  <si>
    <t>CC Val-de-Cher-Controis</t>
  </si>
  <si>
    <t>200072098</t>
  </si>
  <si>
    <t>CC Combrailles Sioule et Morge</t>
  </si>
  <si>
    <t>200072106</t>
  </si>
  <si>
    <t>CC Adour Madiran</t>
  </si>
  <si>
    <t>200033090</t>
  </si>
  <si>
    <t>CC Plaines et Monts de France</t>
  </si>
  <si>
    <t>200033116</t>
  </si>
  <si>
    <t>CC Cluses-Arve et Montagnes</t>
  </si>
  <si>
    <t>242500338</t>
  </si>
  <si>
    <t>CC du Grand Pontarlier</t>
  </si>
  <si>
    <t>246900765</t>
  </si>
  <si>
    <t>CC du Pays de l'Ozon</t>
  </si>
  <si>
    <t>247000854</t>
  </si>
  <si>
    <t>CC des 1000 étangs</t>
  </si>
  <si>
    <t>241800424</t>
  </si>
  <si>
    <t>CC du Dunois</t>
  </si>
  <si>
    <t>245701164</t>
  </si>
  <si>
    <t>CC du Warndt</t>
  </si>
  <si>
    <t>247100647</t>
  </si>
  <si>
    <t>CC Bresse Nord Intercom'</t>
  </si>
  <si>
    <t>246700488</t>
  </si>
  <si>
    <t>Eurométropole de Strasbourg</t>
  </si>
  <si>
    <t>200069656</t>
  </si>
  <si>
    <t>CC Cœur Haute Lande</t>
  </si>
  <si>
    <t>243100815</t>
  </si>
  <si>
    <t>CC des Coteaux Bellevue</t>
  </si>
  <si>
    <t>248719262</t>
  </si>
  <si>
    <t>CC Gartempe - Saint-Pardoux</t>
  </si>
  <si>
    <t>200066124</t>
  </si>
  <si>
    <t>CA Gaillac-Graulhet</t>
  </si>
  <si>
    <t>200069540</t>
  </si>
  <si>
    <t>CC Norge et Tille</t>
  </si>
  <si>
    <t>200066603</t>
  </si>
  <si>
    <t>CC du Pays de Lubersac-Pompadour</t>
  </si>
  <si>
    <t>247400773</t>
  </si>
  <si>
    <t>CC des Sources du Lac d'Annecy</t>
  </si>
  <si>
    <t>200070308</t>
  </si>
  <si>
    <t>CA Mâconnais Beaujolais Agglomération</t>
  </si>
  <si>
    <t>200070282</t>
  </si>
  <si>
    <t>CC Lavalette Tude Dronne</t>
  </si>
  <si>
    <t>243900420</t>
  </si>
  <si>
    <t>CC du Val d'Amour</t>
  </si>
  <si>
    <t>200071470</t>
  </si>
  <si>
    <t>CC Entr'Allier Besbre et Loire</t>
  </si>
  <si>
    <t>244500468</t>
  </si>
  <si>
    <t>Orléans Métropole</t>
  </si>
  <si>
    <t>200072452</t>
  </si>
  <si>
    <t>CA Fougères Agglomération</t>
  </si>
  <si>
    <t>200073427</t>
  </si>
  <si>
    <t>CC Marches du Velay-Rochebaron</t>
  </si>
  <si>
    <t>200073344</t>
  </si>
  <si>
    <t>CA Rambouillet Territoires</t>
  </si>
  <si>
    <t>200073237</t>
  </si>
  <si>
    <t>CC de Gâtine-Racan</t>
  </si>
  <si>
    <t>245400171</t>
  </si>
  <si>
    <t>CC Moselle et Madon</t>
  </si>
  <si>
    <t>246000129</t>
  </si>
  <si>
    <t>CC du Liancourtois</t>
  </si>
  <si>
    <t>245400601</t>
  </si>
  <si>
    <t>CC du Bassin de Pompey</t>
  </si>
  <si>
    <t>241200641</t>
  </si>
  <si>
    <t>CC Conques-Marcillac</t>
  </si>
  <si>
    <t>243500774</t>
  </si>
  <si>
    <t>CC Liffré-Cormier Communauté</t>
  </si>
  <si>
    <t>243500741</t>
  </si>
  <si>
    <t>CA Redon Agglomération</t>
  </si>
  <si>
    <t>200041630</t>
  </si>
  <si>
    <t>CA Ardenne Métropole</t>
  </si>
  <si>
    <t>245701222</t>
  </si>
  <si>
    <t>CA du Val de Fensch</t>
  </si>
  <si>
    <t>200066108</t>
  </si>
  <si>
    <t>CC des Portes de Meuse</t>
  </si>
  <si>
    <t>200067668</t>
  </si>
  <si>
    <t>CC de la Cléry, du Betz et de l'Ouanne</t>
  </si>
  <si>
    <t>246200844</t>
  </si>
  <si>
    <t>CC de la Région d'Audruicq</t>
  </si>
  <si>
    <t>240500439</t>
  </si>
  <si>
    <t>CC du Briançonnais</t>
  </si>
  <si>
    <t>200041853</t>
  </si>
  <si>
    <t>CC du Pays de Montbozon et du Chanois</t>
  </si>
  <si>
    <t>243200458</t>
  </si>
  <si>
    <t>CC du Grand Armagnac</t>
  </si>
  <si>
    <t>243200425</t>
  </si>
  <si>
    <t>CC Cœur d'Astarac en Gascogne</t>
  </si>
  <si>
    <t>200072130</t>
  </si>
  <si>
    <t>CA du Pays de Meaux</t>
  </si>
  <si>
    <t>244100293</t>
  </si>
  <si>
    <t>CC des Collines du Perche</t>
  </si>
  <si>
    <t>244000881</t>
  </si>
  <si>
    <t>CC Coteaux et Vallées des Luys</t>
  </si>
  <si>
    <t>242900694</t>
  </si>
  <si>
    <t>CA Quimperlé Communauté</t>
  </si>
  <si>
    <t>242900645</t>
  </si>
  <si>
    <t>CC Douarnenez Communauté</t>
  </si>
  <si>
    <t>244100780</t>
  </si>
  <si>
    <t>CC de la Sologne des Étangs</t>
  </si>
  <si>
    <t>246200299</t>
  </si>
  <si>
    <t>CA d'Hénin-Carvin</t>
  </si>
  <si>
    <t>200071207</t>
  </si>
  <si>
    <t>CC de Pouilly-en-Auxois/Bligny-sur-Ouche</t>
  </si>
  <si>
    <t>200067122</t>
  </si>
  <si>
    <t>CC du Pays de Lafrançaise</t>
  </si>
  <si>
    <t>200040889</t>
  </si>
  <si>
    <t>CC de Portes Sud Périgord</t>
  </si>
  <si>
    <t>200034049</t>
  </si>
  <si>
    <t>CC Centre Tarn</t>
  </si>
  <si>
    <t>200034023</t>
  </si>
  <si>
    <t>CC Tarn-Agout</t>
  </si>
  <si>
    <t>200067742</t>
  </si>
  <si>
    <t>CC Serre-Ponçon</t>
  </si>
  <si>
    <t>200069029</t>
  </si>
  <si>
    <t>CA des Deux Baies en Montreuillois</t>
  </si>
  <si>
    <t>200057958</t>
  </si>
  <si>
    <t>CA Paris - Vallée de la Marne</t>
  </si>
  <si>
    <t>200040715</t>
  </si>
  <si>
    <t>Grenoble-Alpes-Métropole</t>
  </si>
  <si>
    <t>243301389</t>
  </si>
  <si>
    <t>CC Médullienne</t>
  </si>
  <si>
    <t>200040558</t>
  </si>
  <si>
    <t>CC Écueillé-Valençay</t>
  </si>
  <si>
    <t>200067684</t>
  </si>
  <si>
    <t>CA Épernay, Coteaux et Plaine de Champagne</t>
  </si>
  <si>
    <t>200070340</t>
  </si>
  <si>
    <t>CC Haute Maurienne Vanoise</t>
  </si>
  <si>
    <t>247000698</t>
  </si>
  <si>
    <t>CC des Monts de Gy</t>
  </si>
  <si>
    <t>200071900</t>
  </si>
  <si>
    <t>CC Vendée Grand Littoral</t>
  </si>
  <si>
    <t>246301097</t>
  </si>
  <si>
    <t>CC Entre Dore et Allier</t>
  </si>
  <si>
    <t>246700744</t>
  </si>
  <si>
    <t>CC des Portes de Rosheim</t>
  </si>
  <si>
    <t>200040491</t>
  </si>
  <si>
    <t>CC Porte de DrômArdèche</t>
  </si>
  <si>
    <t>246700926</t>
  </si>
  <si>
    <t>CC du Pays de Wissembourg</t>
  </si>
  <si>
    <t>200068468</t>
  </si>
  <si>
    <t>CC des Pays de L'Aigle</t>
  </si>
  <si>
    <t>200042901</t>
  </si>
  <si>
    <t>CC Drôme Sud Provence</t>
  </si>
  <si>
    <t>200069599</t>
  </si>
  <si>
    <t>CC rurales de l'Entre-Deux-Mers</t>
  </si>
  <si>
    <t>200069854</t>
  </si>
  <si>
    <t>CU du Grand Poitiers</t>
  </si>
  <si>
    <t>247600646</t>
  </si>
  <si>
    <t>CC Caux - Austreberthe</t>
  </si>
  <si>
    <t>200069953</t>
  </si>
  <si>
    <t>CC des Portes Euréliennes d'Île-de-France</t>
  </si>
  <si>
    <t>200067981</t>
  </si>
  <si>
    <t>CA Guingamp-Paimpol Agglomération de l'Armor à l'Argoat</t>
  </si>
  <si>
    <t>200068625</t>
  </si>
  <si>
    <t>CC Alpes-Provence-Verdon - Sources de Lumière</t>
  </si>
  <si>
    <t>248300410</t>
  </si>
  <si>
    <t>CC de la Vallée du Gapeau</t>
  </si>
  <si>
    <t>200071918</t>
  </si>
  <si>
    <t>CC du Pays de Saint-Fulgent - Les Essarts</t>
  </si>
  <si>
    <t>200071785</t>
  </si>
  <si>
    <t>CA Chauny-Tergnier-La Fère</t>
  </si>
  <si>
    <t>245900758</t>
  </si>
  <si>
    <t>CC Flandre Lys</t>
  </si>
  <si>
    <t>247000706</t>
  </si>
  <si>
    <t>CC du Pays Riolais</t>
  </si>
  <si>
    <t>200035087</t>
  </si>
  <si>
    <t>CA Terre de Provence</t>
  </si>
  <si>
    <t>243801073</t>
  </si>
  <si>
    <t>CC de Bièvre Est</t>
  </si>
  <si>
    <t>200057859</t>
  </si>
  <si>
    <t>CA Cœur d'Essonne Agglomération</t>
  </si>
  <si>
    <t>200040954</t>
  </si>
  <si>
    <t>CC des Hauts de Flandre</t>
  </si>
  <si>
    <t>200057974</t>
  </si>
  <si>
    <t>Grand Paris Seine Ouest</t>
  </si>
  <si>
    <t>246000921</t>
  </si>
  <si>
    <t>CC des Pays d'Oise et d'Halatte</t>
  </si>
  <si>
    <t>200041010</t>
  </si>
  <si>
    <t>CC Cœur de Savoie</t>
  </si>
  <si>
    <t>246900724</t>
  </si>
  <si>
    <t>CC des Vallons du Lyonnais (CCVL)</t>
  </si>
  <si>
    <t>200034270</t>
  </si>
  <si>
    <t>CC du Pays de Barr</t>
  </si>
  <si>
    <t>200069482</t>
  </si>
  <si>
    <t>CC des Campagnes de l'Artois</t>
  </si>
  <si>
    <t>200069235</t>
  </si>
  <si>
    <t>CC du Haut Pays du Montreuillois</t>
  </si>
  <si>
    <t>200069458</t>
  </si>
  <si>
    <t>CC des Vallées d'Auge et du Merlerault</t>
  </si>
  <si>
    <t>200034411</t>
  </si>
  <si>
    <t>CC du Piémont Cévenol</t>
  </si>
  <si>
    <t>200071454</t>
  </si>
  <si>
    <t>CA Evreux Portes de Normandie</t>
  </si>
  <si>
    <t>247400690</t>
  </si>
  <si>
    <t>CC du Genevois</t>
  </si>
  <si>
    <t>246500573</t>
  </si>
  <si>
    <t>CC Aure Louron</t>
  </si>
  <si>
    <t>247400724</t>
  </si>
  <si>
    <t>CC du Pays Rochois</t>
  </si>
  <si>
    <t>247700032</t>
  </si>
  <si>
    <t>CC Moret Seine et Loing</t>
  </si>
  <si>
    <t>200040111</t>
  </si>
  <si>
    <t>CC Cœur de Chartreuse</t>
  </si>
  <si>
    <t>200093201</t>
  </si>
  <si>
    <t>Métropole Européenne de Lille</t>
  </si>
  <si>
    <t>200000800</t>
  </si>
  <si>
    <t>CC Cœur de Sologne</t>
  </si>
  <si>
    <t>200000438</t>
  </si>
  <si>
    <t>CC du Pays de Pontchâteau Saint-Gildas-des-Bois</t>
  </si>
  <si>
    <t>247800618</t>
  </si>
  <si>
    <t>CC Cœur d'Yvelines</t>
  </si>
  <si>
    <t>200041523</t>
  </si>
  <si>
    <t>CC de la Haute Saintonge</t>
  </si>
  <si>
    <t>200067023</t>
  </si>
  <si>
    <t>CC Coutances Mer et Bocage</t>
  </si>
  <si>
    <t>246700959</t>
  </si>
  <si>
    <t>CC du Pays de la Zorn</t>
  </si>
  <si>
    <t>246900740</t>
  </si>
  <si>
    <t>CC du Pays Mornantais (COPAMO)</t>
  </si>
  <si>
    <t>243000585</t>
  </si>
  <si>
    <t>CC Beaucaire Terre d'Argence</t>
  </si>
  <si>
    <t>245100979</t>
  </si>
  <si>
    <t>CC du Sud Marnais</t>
  </si>
  <si>
    <t>248719338</t>
  </si>
  <si>
    <t>CC Briance-Combade</t>
  </si>
  <si>
    <t>248100737</t>
  </si>
  <si>
    <t>CA de l'Albigeois (C2A)</t>
  </si>
  <si>
    <t>245300389</t>
  </si>
  <si>
    <t>CC du Bocage Mayennais</t>
  </si>
  <si>
    <t>245300223</t>
  </si>
  <si>
    <t>CC du Pays de Meslay-Grez</t>
  </si>
  <si>
    <t>245300355</t>
  </si>
  <si>
    <t>CC de l'Ernée</t>
  </si>
  <si>
    <t>244200770</t>
  </si>
  <si>
    <t>Saint-Etienne Métropole</t>
  </si>
  <si>
    <t>245614433</t>
  </si>
  <si>
    <t>CC Pontivy Communauté</t>
  </si>
  <si>
    <t>200041416</t>
  </si>
  <si>
    <t>CC Airvaudais-Val du Thouet</t>
  </si>
  <si>
    <t>200077014</t>
  </si>
  <si>
    <t>CA Vienne Condrieu</t>
  </si>
  <si>
    <t>200090504</t>
  </si>
  <si>
    <t>CA Coulommiers Pays de Brie</t>
  </si>
  <si>
    <t>240200584</t>
  </si>
  <si>
    <t>CC du Canton de Charly-sur-Marne</t>
  </si>
  <si>
    <t>200041366</t>
  </si>
  <si>
    <t>CC Rhône Crussol</t>
  </si>
  <si>
    <t>200067254</t>
  </si>
  <si>
    <t>CA Pau Béarn Pyrénées</t>
  </si>
  <si>
    <t>200035533</t>
  </si>
  <si>
    <t>CC du Grand Saint-Émilionnais</t>
  </si>
  <si>
    <t>200035541</t>
  </si>
  <si>
    <t>CC des Landes d'Armagnac</t>
  </si>
  <si>
    <t>200040178</t>
  </si>
  <si>
    <t>CC de l'Outre-Forêt</t>
  </si>
  <si>
    <t>200066520</t>
  </si>
  <si>
    <t>CC Ouest Limousin</t>
  </si>
  <si>
    <t>200041887</t>
  </si>
  <si>
    <t>CC du Val Marnaysien</t>
  </si>
  <si>
    <t>245614383</t>
  </si>
  <si>
    <t>CC Questembert Communauté</t>
  </si>
  <si>
    <t>200055481</t>
  </si>
  <si>
    <t>CC Beauce Val de Loire</t>
  </si>
  <si>
    <t>200067320</t>
  </si>
  <si>
    <t>CC Serre-Ponçon Val d'Avance</t>
  </si>
  <si>
    <t>245701354</t>
  </si>
  <si>
    <t>CC de l'Arc Mosellan</t>
  </si>
  <si>
    <t>246900625</t>
  </si>
  <si>
    <t>CC du Pays de l'Arbresle (CCPA)</t>
  </si>
  <si>
    <t>200066892</t>
  </si>
  <si>
    <t>CC de Vendeuvre-Soulaines</t>
  </si>
  <si>
    <t>246600464</t>
  </si>
  <si>
    <t>CC Pyrénées catalanes</t>
  </si>
  <si>
    <t>242504371</t>
  </si>
  <si>
    <t>CC du Pays de Sancey-Belleherbe</t>
  </si>
  <si>
    <t>200066140</t>
  </si>
  <si>
    <t>CC de l'Aire à l'Argonne</t>
  </si>
  <si>
    <t>200066132</t>
  </si>
  <si>
    <t>CC du Pays de Stenay et du Val Dunois</t>
  </si>
  <si>
    <t>247104094</t>
  </si>
  <si>
    <t>CC Sud Côte Chalonnaise</t>
  </si>
  <si>
    <t>200067114</t>
  </si>
  <si>
    <t>CA de l'Auxerrois</t>
  </si>
  <si>
    <t>200069581</t>
  </si>
  <si>
    <t>CC Convergence Garonne</t>
  </si>
  <si>
    <t>247103765</t>
  </si>
  <si>
    <t>CC Entre Saône et Grosne</t>
  </si>
  <si>
    <t>200069441</t>
  </si>
  <si>
    <t>CC du Pays de Bitche</t>
  </si>
  <si>
    <t>200069912</t>
  </si>
  <si>
    <t>CC des Forêts du Perche</t>
  </si>
  <si>
    <t>200073096</t>
  </si>
  <si>
    <t>CA Arche Agglo</t>
  </si>
  <si>
    <t>247400682</t>
  </si>
  <si>
    <t>CC du Haut-Chablais</t>
  </si>
  <si>
    <t>200070100</t>
  </si>
  <si>
    <t>CC du Val de Sully</t>
  </si>
  <si>
    <t>200073112</t>
  </si>
  <si>
    <t>CC Sud Sarthe</t>
  </si>
  <si>
    <t>241700632</t>
  </si>
  <si>
    <t>CC de Gémozac et de la Saintonge Viticole</t>
  </si>
  <si>
    <t>200070647</t>
  </si>
  <si>
    <t>CA Bergeracoise</t>
  </si>
  <si>
    <t>241700640</t>
  </si>
  <si>
    <t>CA Royan Atlantique</t>
  </si>
  <si>
    <t>200070126</t>
  </si>
  <si>
    <t>CC Seine et Aube</t>
  </si>
  <si>
    <t>200070845</t>
  </si>
  <si>
    <t>CC Orne Lorraine Confluences</t>
  </si>
  <si>
    <t>242401024</t>
  </si>
  <si>
    <t>CC Isle-Loue-Auvézère en Périgord</t>
  </si>
  <si>
    <t>200070662</t>
  </si>
  <si>
    <t>CC Bretagne porte de Loire Communauté</t>
  </si>
  <si>
    <t>200070142</t>
  </si>
  <si>
    <t>CC Lyons Andelle</t>
  </si>
  <si>
    <t>200070183</t>
  </si>
  <si>
    <t>CC des Terres du Val de Loire</t>
  </si>
  <si>
    <t>200070167</t>
  </si>
  <si>
    <t>CC Terres de Perche</t>
  </si>
  <si>
    <t>200071496</t>
  </si>
  <si>
    <t>CC du Bocage Bourbonnais</t>
  </si>
  <si>
    <t>200070944</t>
  </si>
  <si>
    <t>CC du Vimeu</t>
  </si>
  <si>
    <t>200071371</t>
  </si>
  <si>
    <t>CC Bresse et Saône</t>
  </si>
  <si>
    <t>200071413</t>
  </si>
  <si>
    <t>CA Privas Centre Ardèche</t>
  </si>
  <si>
    <t>200072312</t>
  </si>
  <si>
    <t>CA Seine Normandie Agglomération</t>
  </si>
  <si>
    <t>200072981</t>
  </si>
  <si>
    <t>CC Touraine Ouest Val de Loire</t>
  </si>
  <si>
    <t>240300566</t>
  </si>
  <si>
    <t>CC du Val de Cher</t>
  </si>
  <si>
    <t>242900744</t>
  </si>
  <si>
    <t>CC Poher communauté</t>
  </si>
  <si>
    <t>242900702</t>
  </si>
  <si>
    <t>CC du Pays Bigouden Sud</t>
  </si>
  <si>
    <t>240700617</t>
  </si>
  <si>
    <t>CC Val de Ligne</t>
  </si>
  <si>
    <t>200036473</t>
  </si>
  <si>
    <t>CA de Saintes</t>
  </si>
  <si>
    <t>200070811</t>
  </si>
  <si>
    <t>CC Pyrénées Vallées des Gaves</t>
  </si>
  <si>
    <t>200023075</t>
  </si>
  <si>
    <t>CC du Pays de Maîche</t>
  </si>
  <si>
    <t>242900793</t>
  </si>
  <si>
    <t>CC Communauté Lesneven Côte des Légendes</t>
  </si>
  <si>
    <t>200071629</t>
  </si>
  <si>
    <t>CC Challans-Gois Communauté</t>
  </si>
  <si>
    <t>241200187</t>
  </si>
  <si>
    <t>CA Rodez Agglomération</t>
  </si>
  <si>
    <t>244100798</t>
  </si>
  <si>
    <t>CC du Grand Chambord</t>
  </si>
  <si>
    <t>200023919</t>
  </si>
  <si>
    <t>CC Gâtinais Val de Loing</t>
  </si>
  <si>
    <t>240900431</t>
  </si>
  <si>
    <t>CC du Pays de Tarascon</t>
  </si>
  <si>
    <t>241400555</t>
  </si>
  <si>
    <t>CC de Bayeux Intercom</t>
  </si>
  <si>
    <t>243100518</t>
  </si>
  <si>
    <t>Toulouse Métropole</t>
  </si>
  <si>
    <t>241200567</t>
  </si>
  <si>
    <t>CC de Millau Grands Causses</t>
  </si>
  <si>
    <t>241200542</t>
  </si>
  <si>
    <t>CC du Réquistanais</t>
  </si>
  <si>
    <t>246000749</t>
  </si>
  <si>
    <t>CC des Lisières de l'Oise</t>
  </si>
  <si>
    <t>246000756</t>
  </si>
  <si>
    <t>CC du Pays Noyonnais</t>
  </si>
  <si>
    <t>241927201</t>
  </si>
  <si>
    <t>CA Tulle Agglo</t>
  </si>
  <si>
    <t>246000772</t>
  </si>
  <si>
    <t>246000897</t>
  </si>
  <si>
    <t>CC de la Plaine d'Estrées</t>
  </si>
  <si>
    <t>242852465</t>
  </si>
  <si>
    <t>CC du Bonnevalais</t>
  </si>
  <si>
    <t>242900660</t>
  </si>
  <si>
    <t>CC du Pays Fouesnantais</t>
  </si>
  <si>
    <t>243100567</t>
  </si>
  <si>
    <t>CC Aux Sources du Canal du Midi</t>
  </si>
  <si>
    <t>243200607</t>
  </si>
  <si>
    <t>CC Artagnan de Fezensac</t>
  </si>
  <si>
    <t>243200508</t>
  </si>
  <si>
    <t>CC Bastides et Vallons du Gers</t>
  </si>
  <si>
    <t>243200599</t>
  </si>
  <si>
    <t>CC du Saves</t>
  </si>
  <si>
    <t>243301215</t>
  </si>
  <si>
    <t>CC du Créonnais</t>
  </si>
  <si>
    <t>200041283</t>
  </si>
  <si>
    <t>CC de la Plaine du Rhin</t>
  </si>
  <si>
    <t>243400819</t>
  </si>
  <si>
    <t>CA Hérault-Méditerranée</t>
  </si>
  <si>
    <t>200066850</t>
  </si>
  <si>
    <t>CC des Paysages de la Champagne</t>
  </si>
  <si>
    <t>243800984</t>
  </si>
  <si>
    <t>CA du Pays Voironnais</t>
  </si>
  <si>
    <t>243400736</t>
  </si>
  <si>
    <t>CC des Cévennes Gangeoises et Suménoises</t>
  </si>
  <si>
    <t>243400355</t>
  </si>
  <si>
    <t>CC du Clermontais</t>
  </si>
  <si>
    <t>200040947</t>
  </si>
  <si>
    <t>CC de Flandre Intérieure</t>
  </si>
  <si>
    <t>243600202</t>
  </si>
  <si>
    <t>CC Chabris - Pays de Bazelle</t>
  </si>
  <si>
    <t>243600350</t>
  </si>
  <si>
    <t>CC de la Châtre et Sainte-Sévère</t>
  </si>
  <si>
    <t>243800604</t>
  </si>
  <si>
    <t>CA Porte de l'Isère (CAPI)</t>
  </si>
  <si>
    <t>243700499</t>
  </si>
  <si>
    <t>CC du Castelrenaudais</t>
  </si>
  <si>
    <t>248000499</t>
  </si>
  <si>
    <t>CC du Val de Somme</t>
  </si>
  <si>
    <t>245300447</t>
  </si>
  <si>
    <t>CC du Pays de Château-Gontier</t>
  </si>
  <si>
    <t>248000531</t>
  </si>
  <si>
    <t>CA Amiens Métropole</t>
  </si>
  <si>
    <t>244000675</t>
  </si>
  <si>
    <t>CA du Grand Dax</t>
  </si>
  <si>
    <t>244000766</t>
  </si>
  <si>
    <t>CC du Pays Tarusate</t>
  </si>
  <si>
    <t>244000808</t>
  </si>
  <si>
    <t>CA Mont de Marsan Agglomération</t>
  </si>
  <si>
    <t>244000824</t>
  </si>
  <si>
    <t>CC du Pays Grenadois</t>
  </si>
  <si>
    <t>247700065</t>
  </si>
  <si>
    <t>CC du Pays de l'Ourcq</t>
  </si>
  <si>
    <t>200042646</t>
  </si>
  <si>
    <t>CC Grand Orb communauté de communes en Languedoc</t>
  </si>
  <si>
    <t>244200895</t>
  </si>
  <si>
    <t>CC du Pilat Rhodanien</t>
  </si>
  <si>
    <t>244301123</t>
  </si>
  <si>
    <t>CC des Pays de Cayres et de Pradelles</t>
  </si>
  <si>
    <t>244301107</t>
  </si>
  <si>
    <t>CC du Haut-Lignon</t>
  </si>
  <si>
    <t>244301131</t>
  </si>
  <si>
    <t>CC Loire et Semène</t>
  </si>
  <si>
    <t>244500484</t>
  </si>
  <si>
    <t>CC de la Forêt</t>
  </si>
  <si>
    <t>244800405</t>
  </si>
  <si>
    <t>CC Cœur de Lozère</t>
  </si>
  <si>
    <t>244600532</t>
  </si>
  <si>
    <t>CC du Pays de Lalbenque-Limogne</t>
  </si>
  <si>
    <t>244600482</t>
  </si>
  <si>
    <t>CC Quercy - Bouriane</t>
  </si>
  <si>
    <t>245701206</t>
  </si>
  <si>
    <t>CC du Saulnois</t>
  </si>
  <si>
    <t>244700449</t>
  </si>
  <si>
    <t>CC du Pays de Duras</t>
  </si>
  <si>
    <t>244700464</t>
  </si>
  <si>
    <t>CC du Pays de Lauzun</t>
  </si>
  <si>
    <t>244701355</t>
  </si>
  <si>
    <t>CC des Coteaux et Landes de Gascogne</t>
  </si>
  <si>
    <t>244701405</t>
  </si>
  <si>
    <t>CC Lot et Tolzac</t>
  </si>
  <si>
    <t>244800470</t>
  </si>
  <si>
    <t>CC du Gévaudan</t>
  </si>
  <si>
    <t>245100615</t>
  </si>
  <si>
    <t>CC de la Grande Vallée de la Marne</t>
  </si>
  <si>
    <t>245501184</t>
  </si>
  <si>
    <t>CC du Pays de Revigny-sur-Ornain</t>
  </si>
  <si>
    <t>200055655</t>
  </si>
  <si>
    <t>CA Roissy Pays de France</t>
  </si>
  <si>
    <t>200068963</t>
  </si>
  <si>
    <t>CC Maine Cœur de Sarthe</t>
  </si>
  <si>
    <t>245804497</t>
  </si>
  <si>
    <t>CC du Nivernais Bourbonnais</t>
  </si>
  <si>
    <t>200070928</t>
  </si>
  <si>
    <t>CC Terre de Picardie</t>
  </si>
  <si>
    <t>247300015</t>
  </si>
  <si>
    <t>CC des Vallées d'Aigueblanche</t>
  </si>
  <si>
    <t>246000871</t>
  </si>
  <si>
    <t>CC du Pays de Valois</t>
  </si>
  <si>
    <t>246000848</t>
  </si>
  <si>
    <t>CC de la Picardie Verte</t>
  </si>
  <si>
    <t>246000855</t>
  </si>
  <si>
    <t>CC du Pays des Sources</t>
  </si>
  <si>
    <t>247300262</t>
  </si>
  <si>
    <t>CC de Yenne</t>
  </si>
  <si>
    <t>243301447</t>
  </si>
  <si>
    <t>CC Médoc Estuaire</t>
  </si>
  <si>
    <t>246700777</t>
  </si>
  <si>
    <t>CC de la Vallée de Villé</t>
  </si>
  <si>
    <t>247000664</t>
  </si>
  <si>
    <t>CC du Pays de Lure</t>
  </si>
  <si>
    <t>247000367</t>
  </si>
  <si>
    <t>CC des Combes</t>
  </si>
  <si>
    <t>200071850</t>
  </si>
  <si>
    <t>CC du Pithiverais-Gâtinais</t>
  </si>
  <si>
    <t>247100639</t>
  </si>
  <si>
    <t>CC de Marcigny</t>
  </si>
  <si>
    <t>247400112</t>
  </si>
  <si>
    <t>CC du Pays de Cruseilles</t>
  </si>
  <si>
    <t>240300558</t>
  </si>
  <si>
    <t>CC du Pays de Tronçais</t>
  </si>
  <si>
    <t>240800821</t>
  </si>
  <si>
    <t>CC Ardenne, Rives de Meuse</t>
  </si>
  <si>
    <t>240800847</t>
  </si>
  <si>
    <t>CC des Portes du Luxembourg</t>
  </si>
  <si>
    <t>246600415</t>
  </si>
  <si>
    <t>CC Roussillon-Conflent</t>
  </si>
  <si>
    <t>246401756</t>
  </si>
  <si>
    <t>CC Pays de Nay</t>
  </si>
  <si>
    <t>246800205</t>
  </si>
  <si>
    <t>CC de la Vallée de Saint-Amarin</t>
  </si>
  <si>
    <t>243600343</t>
  </si>
  <si>
    <t>CC Cœur de Brenne</t>
  </si>
  <si>
    <t>246800569</t>
  </si>
  <si>
    <t>CC de la Région de Guebwiller</t>
  </si>
  <si>
    <t>246800585</t>
  </si>
  <si>
    <t>CC de la Vallée de Munster</t>
  </si>
  <si>
    <t>246800676</t>
  </si>
  <si>
    <t>CC de la Vallée de la Doller et du Soultzbach</t>
  </si>
  <si>
    <t>200041051</t>
  </si>
  <si>
    <t>CC Vallée de la Dordogne et Forêt Bessède</t>
  </si>
  <si>
    <t>244400586</t>
  </si>
  <si>
    <t>CC du Sud Estuaire</t>
  </si>
  <si>
    <t>247100290</t>
  </si>
  <si>
    <t>CU Le Creusot Montceau-les-Mines</t>
  </si>
  <si>
    <t>247100589</t>
  </si>
  <si>
    <t>CA Le Grand Chalon</t>
  </si>
  <si>
    <t>200072544</t>
  </si>
  <si>
    <t>CC des Deux Morin</t>
  </si>
  <si>
    <t>200067171</t>
  </si>
  <si>
    <t>CC Aubrac, Carladez et Viadène</t>
  </si>
  <si>
    <t>242700276</t>
  </si>
  <si>
    <t>CC du Pays de Conches</t>
  </si>
  <si>
    <t>247300676</t>
  </si>
  <si>
    <t>CC Porte de Maurienne</t>
  </si>
  <si>
    <t>248600413</t>
  </si>
  <si>
    <t>CA Grand Châtellerault</t>
  </si>
  <si>
    <t>248719288</t>
  </si>
  <si>
    <t>CC du Val de Vienne</t>
  </si>
  <si>
    <t>248600447</t>
  </si>
  <si>
    <t>CC du Pays Loudunais</t>
  </si>
  <si>
    <t>248719353</t>
  </si>
  <si>
    <t>CC des Portes de Vassivière</t>
  </si>
  <si>
    <t>248719312</t>
  </si>
  <si>
    <t>CU Limoges Métropole</t>
  </si>
  <si>
    <t>246000566</t>
  </si>
  <si>
    <t>CC du Plateau Picard</t>
  </si>
  <si>
    <t>243500659</t>
  </si>
  <si>
    <t>CC Pays de Châteaugiron Communauté</t>
  </si>
  <si>
    <t>200041333</t>
  </si>
  <si>
    <t>CC de Parthenay-Gâtine</t>
  </si>
  <si>
    <t>245500327</t>
  </si>
  <si>
    <t>CC du Sammiellois</t>
  </si>
  <si>
    <t>242504116</t>
  </si>
  <si>
    <t>CC du Val de Morteau</t>
  </si>
  <si>
    <t>200023794</t>
  </si>
  <si>
    <t>CC de Blaye</t>
  </si>
  <si>
    <t>246800395</t>
  </si>
  <si>
    <t>CC du Val d'Argent</t>
  </si>
  <si>
    <t>248400236</t>
  </si>
  <si>
    <t>CC Pays d'Orange en Provence</t>
  </si>
  <si>
    <t>200067965</t>
  </si>
  <si>
    <t>CA de la Région de Compiègne et de la Basse Automne</t>
  </si>
  <si>
    <t>248500563</t>
  </si>
  <si>
    <t>CC Vendée, Sèvre, Autise</t>
  </si>
  <si>
    <t>248500415</t>
  </si>
  <si>
    <t>CC du Pays de la Châtaigneraie</t>
  </si>
  <si>
    <t>248500464</t>
  </si>
  <si>
    <t>CC du Pays de Pouzauges</t>
  </si>
  <si>
    <t>248500530</t>
  </si>
  <si>
    <t>CC du Pays des Achards</t>
  </si>
  <si>
    <t>248900334</t>
  </si>
  <si>
    <t>CA du Grand Sénonais</t>
  </si>
  <si>
    <t>245400759</t>
  </si>
  <si>
    <t>CC du Pays du Sanon</t>
  </si>
  <si>
    <t>247400047</t>
  </si>
  <si>
    <t>CC de la Vallée Verte</t>
  </si>
  <si>
    <t>200058097</t>
  </si>
  <si>
    <t>Paris Terres d'Envol</t>
  </si>
  <si>
    <t>247400583</t>
  </si>
  <si>
    <t>CC Arve et Salève</t>
  </si>
  <si>
    <t>200067361</t>
  </si>
  <si>
    <t>CC Grand-Figeac</t>
  </si>
  <si>
    <t>200068443</t>
  </si>
  <si>
    <t>CC Andaine - Passais</t>
  </si>
  <si>
    <t>200069268</t>
  </si>
  <si>
    <t>CC Aubrac Lot Causses Tarn</t>
  </si>
  <si>
    <t>200067346</t>
  </si>
  <si>
    <t>CA Pornic Agglo Pays de Retz</t>
  </si>
  <si>
    <t>247400666</t>
  </si>
  <si>
    <t>248700189</t>
  </si>
  <si>
    <t>CC du Pays de Saint-Yrieix</t>
  </si>
  <si>
    <t>242101491</t>
  </si>
  <si>
    <t>CC du Montbardois</t>
  </si>
  <si>
    <t>247400740</t>
  </si>
  <si>
    <t>CC Rumilly Terre de Savoie</t>
  </si>
  <si>
    <t>200071777</t>
  </si>
  <si>
    <t>CC d'Arcis, Mailly, Ramerupt</t>
  </si>
  <si>
    <t>247700701</t>
  </si>
  <si>
    <t>CC Brie Nangissienne</t>
  </si>
  <si>
    <t>242100154</t>
  </si>
  <si>
    <t>CC des Vallées de la Tille et de l'Ignon</t>
  </si>
  <si>
    <t>200043065</t>
  </si>
  <si>
    <t>CC du Val d'Amboise</t>
  </si>
  <si>
    <t>200068872</t>
  </si>
  <si>
    <t>CC Éguzon - Argenton - Vallée de la Creuse</t>
  </si>
  <si>
    <t>200043156</t>
  </si>
  <si>
    <t>CC du Pays Rethélois</t>
  </si>
  <si>
    <t>245100888</t>
  </si>
  <si>
    <t>CC de la Brie Champenoise</t>
  </si>
  <si>
    <t>200069722</t>
  </si>
  <si>
    <t>CC interrégionale Aumale - Blangy-sur-Bresle</t>
  </si>
  <si>
    <t>200042620</t>
  </si>
  <si>
    <t>CC de la Région de Suippes</t>
  </si>
  <si>
    <t>200066751</t>
  </si>
  <si>
    <t>CC Xaintrie Val'Dordogne</t>
  </si>
  <si>
    <t>241800432</t>
  </si>
  <si>
    <t>CC Les Trois Provinces</t>
  </si>
  <si>
    <t>245501176</t>
  </si>
  <si>
    <t>CC du Territoire de Fresnes-en-Woëvre</t>
  </si>
  <si>
    <t>245501242</t>
  </si>
  <si>
    <t>CC du Pays d'Étain</t>
  </si>
  <si>
    <t>244000691</t>
  </si>
  <si>
    <t>CC du Pays Morcenais</t>
  </si>
  <si>
    <t>200065928</t>
  </si>
  <si>
    <t>CA Lannion-Trégor Communauté</t>
  </si>
  <si>
    <t>200066793</t>
  </si>
  <si>
    <t>CA du Grand Annecy</t>
  </si>
  <si>
    <t>247200132</t>
  </si>
  <si>
    <t>CU Le Mans Métropole</t>
  </si>
  <si>
    <t>200030195</t>
  </si>
  <si>
    <t>Métropole Nice Côte d'Azur</t>
  </si>
  <si>
    <t>200034700</t>
  </si>
  <si>
    <t>CA Durance-Lubéron-Verdon Agglomération</t>
  </si>
  <si>
    <t>242900553</t>
  </si>
  <si>
    <t>CC du Pays des Abers</t>
  </si>
  <si>
    <t>247400617</t>
  </si>
  <si>
    <t>CC des Vallées de Thônes</t>
  </si>
  <si>
    <t>242000354</t>
  </si>
  <si>
    <t>CA de Bastia</t>
  </si>
  <si>
    <t>247700339</t>
  </si>
  <si>
    <t>CA Val d'Europe Agglomération</t>
  </si>
  <si>
    <t>200043123</t>
  </si>
  <si>
    <t>CC Auray Quiberon Terre Atlantique</t>
  </si>
  <si>
    <t>242900629</t>
  </si>
  <si>
    <t>CC Cap Sizun - Pointe du Raz</t>
  </si>
  <si>
    <t>200043602</t>
  </si>
  <si>
    <t>CC des Albères, de la Côte Vermeille et de l'Illibéris</t>
  </si>
  <si>
    <t>200068989</t>
  </si>
  <si>
    <t>CA Dinan Agglomération</t>
  </si>
  <si>
    <t>245614417</t>
  </si>
  <si>
    <t>CC Roi Morvan Communauté</t>
  </si>
  <si>
    <t>246000707</t>
  </si>
  <si>
    <t>CC du Vexin-Thelle</t>
  </si>
  <si>
    <t>200067049</t>
  </si>
  <si>
    <t>CC Spelunca-Liamone</t>
  </si>
  <si>
    <t>200084952</t>
  </si>
  <si>
    <t>CU Le Havre Seine Métropole</t>
  </si>
  <si>
    <t>200054807</t>
  </si>
  <si>
    <t>Métropole d'Aix-Marseille-Provence</t>
  </si>
  <si>
    <t>243300563</t>
  </si>
  <si>
    <t>CA Bassin d'Arcachon Sud (COBAS)</t>
  </si>
  <si>
    <t>200035319</t>
  </si>
  <si>
    <t>CA Estérel Côte d'Azur Agglomération</t>
  </si>
  <si>
    <t>242900769</t>
  </si>
  <si>
    <t>CA Concarneau Cornouaille Agglomération</t>
  </si>
  <si>
    <t>243301249</t>
  </si>
  <si>
    <t>CC Les Rives de la Laurence</t>
  </si>
  <si>
    <t>241700699</t>
  </si>
  <si>
    <t>CC du Bassin de Marennes</t>
  </si>
  <si>
    <t>200038958</t>
  </si>
  <si>
    <t>CC de la Pieve de l'Ornano et du Taravo</t>
  </si>
  <si>
    <t>200058006</t>
  </si>
  <si>
    <t>Grand Paris Sud-Est Avenir</t>
  </si>
  <si>
    <t>200069037</t>
  </si>
  <si>
    <t>CA du Pays de Saint-Omer</t>
  </si>
  <si>
    <t>248400251</t>
  </si>
  <si>
    <t>CA du Grand Avignon (COGA)</t>
  </si>
  <si>
    <t>200067957</t>
  </si>
  <si>
    <t>CC Haut Chemin-Pays de Pange</t>
  </si>
  <si>
    <t>200017341</t>
  </si>
  <si>
    <t>CC Lodévois et Larzac</t>
  </si>
  <si>
    <t>200071892</t>
  </si>
  <si>
    <t>CA du Saint-Quentinois</t>
  </si>
  <si>
    <t>200004802</t>
  </si>
  <si>
    <t>CC du Pays de Fayence</t>
  </si>
  <si>
    <t>200040830</t>
  </si>
  <si>
    <t>CC du Pays de Fénelon</t>
  </si>
  <si>
    <t>247600786</t>
  </si>
  <si>
    <t>CA de la Région Dieppoise</t>
  </si>
  <si>
    <t>200000172</t>
  </si>
  <si>
    <t>CC Faucigny-Glières</t>
  </si>
  <si>
    <t>200058014</t>
  </si>
  <si>
    <t>Grand-Orly Seine Bièvre</t>
  </si>
  <si>
    <t>200071082</t>
  </si>
  <si>
    <t>CA Montluçon Communauté</t>
  </si>
  <si>
    <t>242900314</t>
  </si>
  <si>
    <t>Brest Métropole</t>
  </si>
  <si>
    <t>242900801</t>
  </si>
  <si>
    <t>CA du Pays de Landerneau-Daoulas</t>
  </si>
  <si>
    <t>243300316</t>
  </si>
  <si>
    <t>Bordeaux Métropole</t>
  </si>
  <si>
    <t>243000684</t>
  </si>
  <si>
    <t>CC du Pont du Gard</t>
  </si>
  <si>
    <t>200065647</t>
  </si>
  <si>
    <t>CA Pays de Montbéliard Agglomération</t>
  </si>
  <si>
    <t>200034379</t>
  </si>
  <si>
    <t>CC Pays d'Uzès</t>
  </si>
  <si>
    <t>245901152</t>
  </si>
  <si>
    <t>CC Cœur d'Ostrevent</t>
  </si>
  <si>
    <t>245801063</t>
  </si>
  <si>
    <t>CC Loire et Allier</t>
  </si>
  <si>
    <t>245804406</t>
  </si>
  <si>
    <t>CA de Nevers</t>
  </si>
  <si>
    <t>200041689</t>
  </si>
  <si>
    <t>CC Vals de Saintonge Communauté</t>
  </si>
  <si>
    <t>200068484</t>
  </si>
  <si>
    <t>CC des Causses à l'Aubrac</t>
  </si>
  <si>
    <t>245700372</t>
  </si>
  <si>
    <t>CA de Forbach Porte de France</t>
  </si>
  <si>
    <t>200069383</t>
  </si>
  <si>
    <t>CC Ouest Aveyron Communauté</t>
  </si>
  <si>
    <t>200071520</t>
  </si>
  <si>
    <t>CC Domfront Tinchebray Interco</t>
  </si>
  <si>
    <t>246701064</t>
  </si>
  <si>
    <t>CC de la Région de Molsheim-Mutzig</t>
  </si>
  <si>
    <t>200067502</t>
  </si>
  <si>
    <t>CA Saint-Avold Synergie</t>
  </si>
  <si>
    <t>200069672</t>
  </si>
  <si>
    <t>CC du Ternois</t>
  </si>
  <si>
    <t>247700594</t>
  </si>
  <si>
    <t>CA Marne et Gondoire</t>
  </si>
  <si>
    <t>200068864</t>
  </si>
  <si>
    <t>CC de la Mossig et du Vignoble</t>
  </si>
  <si>
    <t>241000223</t>
  </si>
  <si>
    <t>CC Forêts, Lacs, Terres en Champagne</t>
  </si>
  <si>
    <t>241200625</t>
  </si>
  <si>
    <t>CC du Pays Rignacois</t>
  </si>
  <si>
    <t>200023778</t>
  </si>
  <si>
    <t>CA du Pays de Saint-Gilles-Croix-de-Vie</t>
  </si>
  <si>
    <t>244400610</t>
  </si>
  <si>
    <t>CA de la Presqu'île de Guérande Atlantique (Cap Atlantique)</t>
  </si>
  <si>
    <t>200040764</t>
  </si>
  <si>
    <t>CC du Sud Corse</t>
  </si>
  <si>
    <t>242010130</t>
  </si>
  <si>
    <t>CC du Sartenais Valinco Taravo</t>
  </si>
  <si>
    <t>243700820</t>
  </si>
  <si>
    <t>CC Autour de Chenonceaux Bléré-Val de Cher</t>
  </si>
  <si>
    <t>200067239</t>
  </si>
  <si>
    <t>CC des Luys en Béarn</t>
  </si>
  <si>
    <t>200039865</t>
  </si>
  <si>
    <t>Metz Métropole</t>
  </si>
  <si>
    <t>200040392</t>
  </si>
  <si>
    <t>CA Le Grand Périgueux</t>
  </si>
  <si>
    <t>247600620</t>
  </si>
  <si>
    <t>CC Yvetot Normandie</t>
  </si>
  <si>
    <t>247000821</t>
  </si>
  <si>
    <t>CC Rahin et Chérimont</t>
  </si>
  <si>
    <t>248300394</t>
  </si>
  <si>
    <t>CA Sud Sainte Baume</t>
  </si>
  <si>
    <t>200041168</t>
  </si>
  <si>
    <t>CC de la Vallée de l'Homme</t>
  </si>
  <si>
    <t>200071751</t>
  </si>
  <si>
    <t>CA du Bassin de Bourg-en-Bresse</t>
  </si>
  <si>
    <t>200068930</t>
  </si>
  <si>
    <t>CC Fumel Vallée du Lot</t>
  </si>
  <si>
    <t>200071066</t>
  </si>
  <si>
    <t>CA de Saint-Dié-des-Vosges</t>
  </si>
  <si>
    <t>200029999</t>
  </si>
  <si>
    <t>CC Rives de l'Ain - Pays du Cerdon</t>
  </si>
  <si>
    <t>243400694</t>
  </si>
  <si>
    <t>CC Vallée de l'Hérault</t>
  </si>
  <si>
    <t>200068831</t>
  </si>
  <si>
    <t>CC Pays Ségali Communauté</t>
  </si>
  <si>
    <t>244400453</t>
  </si>
  <si>
    <t>CC Pays de Blain Communauté</t>
  </si>
  <si>
    <t>247200421</t>
  </si>
  <si>
    <t>CC du Sud Est Manceau</t>
  </si>
  <si>
    <t>240600551</t>
  </si>
  <si>
    <t>CA de la Riviera Française</t>
  </si>
  <si>
    <t>200066009</t>
  </si>
  <si>
    <t>CA Mulhouse Alsace Agglomération</t>
  </si>
  <si>
    <t>200032514</t>
  </si>
  <si>
    <t>CC Berry-Loire-Vauvise</t>
  </si>
  <si>
    <t>200041861</t>
  </si>
  <si>
    <t>CC du Triangle Vert</t>
  </si>
  <si>
    <t>200066058</t>
  </si>
  <si>
    <t>CA Saint-Louis Agglomération</t>
  </si>
  <si>
    <t>200067163</t>
  </si>
  <si>
    <t>CC Monts, Rance et Rougier</t>
  </si>
  <si>
    <t>200069730</t>
  </si>
  <si>
    <t>CC des Quatre Rivières en Bray</t>
  </si>
  <si>
    <t>240100891</t>
  </si>
  <si>
    <t>CC du Pays Valserhône (CCTV)</t>
  </si>
  <si>
    <t>200036069</t>
  </si>
  <si>
    <t>CC du Pays de Mortagne-au-Perche</t>
  </si>
  <si>
    <t>200068666</t>
  </si>
  <si>
    <t>CA du Grand Saint-Dizier Der et Vallée</t>
  </si>
  <si>
    <t>200070563</t>
  </si>
  <si>
    <t>CC Terres Touloises</t>
  </si>
  <si>
    <t>247300528</t>
  </si>
  <si>
    <t>CC Val Guiers</t>
  </si>
  <si>
    <t>200070365</t>
  </si>
  <si>
    <t>CC Corbières Salanque Méditerranée</t>
  </si>
  <si>
    <t>245900428</t>
  </si>
  <si>
    <t>CU de Dunkerque</t>
  </si>
  <si>
    <t>200042653</t>
  </si>
  <si>
    <t>CC Sud-Hérault</t>
  </si>
  <si>
    <t>243000650</t>
  </si>
  <si>
    <t>CC Terre de Camargue</t>
  </si>
  <si>
    <t>246200380</t>
  </si>
  <si>
    <t>CC de la Terre des Deux Caps</t>
  </si>
  <si>
    <t>243400470</t>
  </si>
  <si>
    <t>CA du Pays de l'Or</t>
  </si>
  <si>
    <t>200044691</t>
  </si>
  <si>
    <t>CA du Nord Grande Terre</t>
  </si>
  <si>
    <t>DROM-COM</t>
  </si>
  <si>
    <t>971</t>
  </si>
  <si>
    <t>249710047</t>
  </si>
  <si>
    <t>CC de Marie-Galante</t>
  </si>
  <si>
    <t>249710070</t>
  </si>
  <si>
    <t>CA Grand Sud Caraïbe</t>
  </si>
  <si>
    <t>249710062</t>
  </si>
  <si>
    <t>CA du Nord Basse-Terre</t>
  </si>
  <si>
    <t>200041507</t>
  </si>
  <si>
    <t>CA La Riviera du Levant</t>
  </si>
  <si>
    <t>200018653</t>
  </si>
  <si>
    <t>CA Cap Excellence</t>
  </si>
  <si>
    <t>200041788</t>
  </si>
  <si>
    <t>CA du Pays Nord Martinique</t>
  </si>
  <si>
    <t>972</t>
  </si>
  <si>
    <t>249720061</t>
  </si>
  <si>
    <t>CA du Centre de la Martinique</t>
  </si>
  <si>
    <t>249720053</t>
  </si>
  <si>
    <t>CA de l'Espace Sud de la Martinique</t>
  </si>
  <si>
    <t>200050532</t>
  </si>
  <si>
    <t>CC de Petite-Terre</t>
  </si>
  <si>
    <t>976</t>
  </si>
  <si>
    <t>200060465</t>
  </si>
  <si>
    <t>CA du Grand Nord de Mayotte</t>
  </si>
  <si>
    <t>200060473</t>
  </si>
  <si>
    <t>CC du Sud</t>
  </si>
  <si>
    <t>200059871</t>
  </si>
  <si>
    <t>CC du Centre-Ouest</t>
  </si>
  <si>
    <t>200060457</t>
  </si>
  <si>
    <t>CA de Dembeni / Mamoudzou</t>
  </si>
  <si>
    <t>249740077</t>
  </si>
  <si>
    <t>CA CIVIS (Communauté Intercommunale des Villes Solidaires)</t>
  </si>
  <si>
    <t>974</t>
  </si>
  <si>
    <t>249740101</t>
  </si>
  <si>
    <t>CA Territoire de la Côte Ouest (TCO)</t>
  </si>
  <si>
    <t>249740093</t>
  </si>
  <si>
    <t>CA Intercommunale de la Réunion Est (CIREST)</t>
  </si>
  <si>
    <t>249740085</t>
  </si>
  <si>
    <t>CA du Sud</t>
  </si>
  <si>
    <t>249740119</t>
  </si>
  <si>
    <t>CA Intercommunale du Nord de la Réunion (CINOR)</t>
  </si>
  <si>
    <t>249730037</t>
  </si>
  <si>
    <t>CC de l'Ouest Guyanais</t>
  </si>
  <si>
    <t>973</t>
  </si>
  <si>
    <t>249730052</t>
  </si>
  <si>
    <t>CC de l'Est Guyanais</t>
  </si>
  <si>
    <t>249730045</t>
  </si>
  <si>
    <t>CA du Centre Littoral</t>
  </si>
  <si>
    <t>200027548</t>
  </si>
  <si>
    <t>CC des Savanes</t>
  </si>
  <si>
    <t>Carte</t>
  </si>
  <si>
    <t>Émissions de gaz à effet de serre du secteur agricole en 2021</t>
  </si>
  <si>
    <t>en tonnes de Co²e  émis</t>
  </si>
  <si>
    <t>Émissions de gaz à effet de serre en 2021 : bâtiments résidentiels &amp; tertiaires + traitement des déchets</t>
  </si>
  <si>
    <t>Émissions de gaz à effet de serre du secteur de l'industrie en 2021</t>
  </si>
  <si>
    <t>Émissions de gaz à effet de serre total en 2021</t>
  </si>
  <si>
    <t>Graphique</t>
  </si>
  <si>
    <t>en %</t>
  </si>
  <si>
    <t>S'adapter n°1</t>
  </si>
  <si>
    <t>S'adapter n°2</t>
  </si>
  <si>
    <t>nombre d'arrêtés</t>
  </si>
  <si>
    <t>Nombre d'arrêtés de catastrophes naturelles pour les tempêtes,grêles, et vents entre 1982 et 2025</t>
  </si>
  <si>
    <t>Nombre d'arrêtés de catastrophes naturelles pour les autres catastrophes entre 1982 et 2026</t>
  </si>
  <si>
    <t>Nombre d'arrêtés total de catastrophes naturelles entre 1982 et 2027</t>
  </si>
  <si>
    <t>Nombre d'arrêtés de catastrophes naturelles pour les innondations entre 1982 et 2022 (inondation, coulée de boue, inondation par choc mécanique des vagues, remontée de nappe, raz-de-marée )</t>
  </si>
  <si>
    <t>Nombre d'arrêtés de catastrophes naturelles pour les sècheresses entre 1982 et 2024 (mouvements de terrain différentiels consécutifs à la sécheresse et à la réhydratation des sols, sècheresse )</t>
  </si>
  <si>
    <t>Nombre d'arrêtés de catastrophes naturelles pour les mouvements de terrain entre 1982 et 2023 (éboulement, chute de blocs, effondrement, affaissement, glissement de terrain, éboulement rocheux )</t>
  </si>
  <si>
    <t>Nombre de jours</t>
  </si>
  <si>
    <t>Nombre de jours en plus de fortes précipitations par an selon le scénario médian de 2050 par rapport à la valeurs référence de 1981-2010</t>
  </si>
  <si>
    <t>Nombre de jours en plus de sols sec par an selon le scénario médian de 2050 par rapport à la valeurs référence de 1981-2010</t>
  </si>
  <si>
    <t>S'adapter n°3</t>
  </si>
  <si>
    <t>POPULATION_2021</t>
  </si>
  <si>
    <t>Nombre de personnes</t>
  </si>
  <si>
    <t>Nombre de personnes dans l'EPCI en 2021</t>
  </si>
  <si>
    <t>Part de la surface urbanisée dense exposée aux îlots de chaleur selon les classes de densité bâtie : 1 - Ensemble compact de tours, 2 - Ensemble compact d’immeubles, 3 - Ensemble compact de maisons, issues de Spot et BD Topo</t>
  </si>
  <si>
    <t>Nombre de jours en plus jours très chauds par an selon le scénario médian de 2050 par rapport à la valeurs référence de 1981-2010</t>
  </si>
  <si>
    <t>S'adapter n°4</t>
  </si>
  <si>
    <t>Nombre de jours consécutifs sans précipitations selon la valeur de référence entre 1981-2010</t>
  </si>
  <si>
    <t>Nombre de jours consécutifs sans précipitations selon le scénario médian 2050</t>
  </si>
  <si>
    <t>Nombre de jours consécutifs sans précipitations selon le scénario médian 2100</t>
  </si>
  <si>
    <t>L’état écologique reflète le bon fonctionnement des écosystèmes aquatiques. Il est mesuré à partir d’indicateurs biologiques (faune, flore), hydromorphologiques et physico-chimiques, et classé en cinq niveaux. L’état chimique dépend du respect de normes sur 41 substances polluantes. Il comporte deux niveaux : bon (respect des seuils) ou pas bon (dépassement). Un cours d’eau en bon ou très bon état correspond aux deux premières classes de l’état écologique et au respect du seuil chimique.</t>
  </si>
  <si>
    <t>en km</t>
  </si>
  <si>
    <t>Part de cours d’eau en bon ou très bon état selon les critères d'état écologique de la Directive Cadre sur l’Eau croisant indicateurs physico-chimiques et biologiques</t>
  </si>
  <si>
    <t>S'adapter n°5</t>
  </si>
  <si>
    <t>en hectare</t>
  </si>
  <si>
    <r>
      <t>Potentiel nourricier théorique</t>
    </r>
    <r>
      <rPr>
        <sz val="11"/>
        <color theme="1"/>
        <rFont val="Calibri"/>
        <family val="2"/>
      </rPr>
      <t xml:space="preserve"> : ratio entre les surfaces actuelles de production (source : Registre Parcellaire Graphique 2021) et les surfaces nécessaires pour satisfaire la consommation des habitants (source : outil PARCEL parcel-app.org). Lorsque le ratio est inférieur à 100%, même si le territoire relocalisait 100% de son alimentation, il n’aurait pas assez de surfaces pour le faire.  </t>
    </r>
  </si>
  <si>
    <t>Surface du parcellaire agricole en 2021</t>
  </si>
  <si>
    <t>Potentiel nourricier du parcellaire agricole de 2021</t>
  </si>
  <si>
    <t>Part de bio dans la restauration collective</t>
  </si>
  <si>
    <t>Part de produits durables et de qualités dans la restauration collective</t>
  </si>
  <si>
    <t>POPULATION_2010</t>
  </si>
  <si>
    <t>Population de l'année 2010</t>
  </si>
  <si>
    <t>nombre de personnes</t>
  </si>
  <si>
    <t>France</t>
  </si>
  <si>
    <t>POPULATION_2015</t>
  </si>
  <si>
    <t>Population de l'année 2015</t>
  </si>
  <si>
    <t>Population de l'année 2021</t>
  </si>
  <si>
    <t>Taux de personnes en plus par an sur la période 2010-2021</t>
  </si>
  <si>
    <t>Taux moyen de personnes en plus par an sur la période 2010-2021 du au solde naturel</t>
  </si>
  <si>
    <t>Taux moyen de personnes en plus par an sur la période 2010-2021 du au solde migratoire</t>
  </si>
  <si>
    <t>Nombre d'individus de plus de 64 ans (de 65 et plus) en 2021</t>
  </si>
  <si>
    <t>Être n°1</t>
  </si>
  <si>
    <t>Être n°2</t>
  </si>
  <si>
    <t>Nombre d'individus de moins de 25 ans (de 0 à 24 ans) en 2021</t>
  </si>
  <si>
    <t>Nombre d'individus de 25 à 64 ans en 2021</t>
  </si>
  <si>
    <t>Être n°3</t>
  </si>
  <si>
    <t xml:space="preserve"> IJ = Indice jeunesse, IV = Indice vieillesse : classe 1 (IJ = 0 à 63 / IV = 0 à 33), classe 2 (IJ = 0 à 63 / IV = 33 à 41), classe 3 (IJ = 0 à 63 / IV = 41 à 54), classe 4 (IJ = 63 à 67 / IV = 0 à 33), classe 5 (IJ = 63 à 67 / IV = 33 à 41), classe 6 (IJ = 63 à 67 / IV = 41 à 54), classe 7 (IJ = 67 à 75 / IV = 0 à 33), classe 8 (IJ = 67 à 75 / IV = 33 à 41), classe 9 (IJ =67 à 75 / IV = 41 à 54)</t>
  </si>
  <si>
    <t>APL_2016</t>
  </si>
  <si>
    <t>APL_2021</t>
  </si>
  <si>
    <t>EVOLUTION_APL_2016-2021</t>
  </si>
  <si>
    <t>Être n°4</t>
  </si>
  <si>
    <t>Nombre de consultation théorique par habitant par an</t>
  </si>
  <si>
    <t xml:space="preserve">l’Accessibilité Potentielle Localisée mesure l’adéquation entre l’offre et la demande de soins de premier recours, en consultations théoriques par an et par habitant. Il intègre l’activité des soignants et l’âge de la population. </t>
  </si>
  <si>
    <t>ICM_homme_2020-2021</t>
  </si>
  <si>
    <t>ICM_femme_2020-2021</t>
  </si>
  <si>
    <t>ICM_total_2020-2021</t>
  </si>
  <si>
    <t>Être n°5</t>
  </si>
  <si>
    <t>Être n°6</t>
  </si>
  <si>
    <t>Nombre de personnes de plus de 84 ans (de 85 ans et plus) en 2021</t>
  </si>
  <si>
    <t>Nombre de personnes de plus de 84 ans (de 85 ans et plus) en 2050</t>
  </si>
  <si>
    <t>Evolution du nombre de personnes de plus de 84 ans en 2050 par rapport à 2021</t>
  </si>
  <si>
    <t>Être n°7</t>
  </si>
  <si>
    <t>Part des ménages à dominante cadre</t>
  </si>
  <si>
    <t>Part des ménages à dominante intermédiaire</t>
  </si>
  <si>
    <t>Part des ménages à dominante employée</t>
  </si>
  <si>
    <t>Part des ménages à dominante indépendant</t>
  </si>
  <si>
    <t>Part des ménages à dominante ouvrière</t>
  </si>
  <si>
    <t>Part des ménages inactifs (hors retraités et étudiants)</t>
  </si>
  <si>
    <t>Travailler n°1</t>
  </si>
  <si>
    <t>Panel</t>
  </si>
  <si>
    <t>Classe de la typologie</t>
  </si>
  <si>
    <t>TYPOLOGIE_insertion_travail</t>
  </si>
  <si>
    <t>Nombre d'actifs de 15 à 64 ans en 2021</t>
  </si>
  <si>
    <t>Nombre d'actifs de 15 à 64 ans en 2010</t>
  </si>
  <si>
    <t>Nombre d'emploi au lieu de travail</t>
  </si>
  <si>
    <t>Nombre d'actifs</t>
  </si>
  <si>
    <t>Travailler n°2</t>
  </si>
  <si>
    <t>en point</t>
  </si>
  <si>
    <t>Taux d'emploi des 15-64 ans en 2021</t>
  </si>
  <si>
    <t>taux d'emploi des 25-34 ans en 2021</t>
  </si>
  <si>
    <t>taux d'emploi des 25-64 ans en 2021</t>
  </si>
  <si>
    <t>Variation de l'écart du taux d'emploi en 2021</t>
  </si>
  <si>
    <t>Taux d'emploi des femme en temps partiel</t>
  </si>
  <si>
    <t>Typologie de la publication pour catégoriser les epci en fonction des inégalité d'emploi</t>
  </si>
  <si>
    <t>Travailler n°3</t>
  </si>
  <si>
    <t>Part des 15-29 ans actifs ayant un emploi en 2021</t>
  </si>
  <si>
    <t>Part des 15-29 ans étudiants, stagiaires ou élèves en 2021</t>
  </si>
  <si>
    <t>Travailler n°4</t>
  </si>
  <si>
    <t>ECV+EPCV-</t>
  </si>
  <si>
    <t>ECV-EPCV+</t>
  </si>
  <si>
    <t>INTER</t>
  </si>
  <si>
    <t>Travailler n°5</t>
  </si>
  <si>
    <t>Travailler n°6</t>
  </si>
  <si>
    <t>Nombre d'étudiants inscrits dans le supérieur à la rentrée 2022-2023</t>
  </si>
  <si>
    <t>Nombre d'étudiants inscrits en master à la rentrée 2022-2023</t>
  </si>
  <si>
    <t>Part des master dans la total master + licence à la rentrée 2022-2023</t>
  </si>
  <si>
    <t>La productivité apparente du travail correspond au rapport entre la valeur ajoutée brute des 38 branches d’activité et le nombre d’emplois associés. L’analyse consiste à mesurer la part des 11 secteurs à forte valeur ajoutée et celle des 11 secteurs à faible valeur ajoutée dans l’emploi salarié des agglomérations, puis à croiser ces deux dimensions.</t>
  </si>
  <si>
    <t>TYPOLOGIE_PAT_2020</t>
  </si>
  <si>
    <t>Nombre total d'actifs se déplaçant en 2021</t>
  </si>
  <si>
    <t>Part d'actifs se déplaçant en transports en commun en 2021</t>
  </si>
  <si>
    <t>Part d'actifs se déplaçant en mobilités douces en 2021</t>
  </si>
  <si>
    <t>Les déplacements « doux » caractérisent les modes de transports sans moteur thermique, sans gaz à effet de serre, tels la marche, le vélo et la trottinette, avec ou sans assistance électrique.</t>
  </si>
  <si>
    <t>Pars d'actifs se déplaçant en voiture en 2021</t>
  </si>
  <si>
    <t>Distance moyenne en km  entre le domicile et le travail à vol d'oiseau pour les usager en 2021. Le calcul de la distance s’appuie sur une méthodologie développée par le CERTU.</t>
  </si>
  <si>
    <t>SURFACE_epci_2021</t>
  </si>
  <si>
    <t>km</t>
  </si>
  <si>
    <t>km2</t>
  </si>
  <si>
    <t>Hexagone</t>
  </si>
  <si>
    <t>Surface de l'EPCI en 2021</t>
  </si>
  <si>
    <t>CC des Deux Vallées (2)</t>
  </si>
  <si>
    <t>POPULATION_2018</t>
  </si>
  <si>
    <t>Nombre de voitures électriques par EPCI dans le parc automobile en 2024</t>
  </si>
  <si>
    <t>Nombre de voitures électriques par EPCI dans le parc automobile en 2014</t>
  </si>
  <si>
    <t>Nombre de voiture</t>
  </si>
  <si>
    <t>Nombre de voyageurs utilisant le train qui débutent leur trajet dans l'EPCI en 2015</t>
  </si>
  <si>
    <t>Nombre de voyageurs utilisant le train qui débutent leur trajet dans l'EPCI en 2023</t>
  </si>
  <si>
    <t>Pourcentage de voyageurs en plus par an dans l'EPCI en fonction du nombre de voyageur de l'année précédente</t>
  </si>
  <si>
    <t>Nombre de voyageurs</t>
  </si>
  <si>
    <t>Nombre d'habitants</t>
  </si>
  <si>
    <t>L’illectronisme ou inhabileté numérique est la difficulté, voire l'incapacité, que rencontre une personne à utiliser ou créer des ressources numériques en raison d'un manque ou d'une absence totale de connaissances à propos de leur fonctionnement.</t>
  </si>
  <si>
    <t>Part de personnes dans l'EPCI avec de faibles compétences numériques en 2018</t>
  </si>
  <si>
    <t>Part de personnes dans l'EPCI avec de fortes compétences numériques en 2018</t>
  </si>
  <si>
    <t>Population de l'EPCI en 2018</t>
  </si>
  <si>
    <t>L’évaluation des besoins en logement s’appuie ici sur la méthode du “point mort”, qui mesure rétrospectivement la production nécessaire pour loger, à population constante. Cette approche montre qu’une population stable peut malgré tout engendrer des besoins en logements, qui peuvent être en lien avec la hausse des familles monoparentales.</t>
  </si>
  <si>
    <t>Région</t>
  </si>
  <si>
    <t>Se loger n°1</t>
  </si>
  <si>
    <t>Se loger n°2</t>
  </si>
  <si>
    <t>Besoin de logements en 2021 calculé par la méthode du point mort</t>
  </si>
  <si>
    <t>Besoin de logements pour 1000 habitants en 2021 calculé pour le desserrement</t>
  </si>
  <si>
    <t>Besoin de logements pour 1000 habitants en 2021 calculé pour le renouvellement de la population</t>
  </si>
  <si>
    <t>Besoin de logements pour 1000 habitants en 2021 calculé pour la fluidité du parc</t>
  </si>
  <si>
    <t>Besoin de logements pour 1000 habitants en 2021 calculé par la méthode du point mort</t>
  </si>
  <si>
    <t>Nombre de logements</t>
  </si>
  <si>
    <t>Pour exemple, la baisse de fluidité du parc peut être liée au besoin de rénover une bien avant de le remettre en location, ce qui peut rendre un logement vacant pour une courte durée,</t>
  </si>
  <si>
    <t>Évolution du taux de variation annuel moyen du nombre de logements construits pour la période 2020-2023 par rapport au taux de variation annuel moyen de la période 2016-2019</t>
  </si>
  <si>
    <t>Évolution du taux de variation annuel moyen du nombre de logements construits pour la période 2020-2023 par région par rapport au taux de variation annuel moyen de la période 2016-2019 par région</t>
  </si>
  <si>
    <t>Nombre annuel moyen de logements construits pour la période 2016-2019 par région</t>
  </si>
  <si>
    <t>Nombre annuel moyen de logements construits pour la période 2020-2023 par région</t>
  </si>
  <si>
    <t>Carte et Graphique</t>
  </si>
  <si>
    <t>Part des nouveaux logements construits en métropole pour chaque région pour la période 2016-2019</t>
  </si>
  <si>
    <t>Part des nouveaux logements construits en métropole pour chaque région pour la période 2020-2023</t>
  </si>
  <si>
    <t>Baisse</t>
  </si>
  <si>
    <t>Hausse</t>
  </si>
  <si>
    <t>Stable</t>
  </si>
  <si>
    <t>Se loger n°3</t>
  </si>
  <si>
    <t>m2</t>
  </si>
  <si>
    <t>Surface moyenne des nouveaux logements construits entre 2014 et 2018</t>
  </si>
  <si>
    <t>Surface moyenne des nouveaux logements construits entre 2009 et 2013</t>
  </si>
  <si>
    <t>Surface moyenne des nouveaux logements construits entre 2019 et 2022</t>
  </si>
  <si>
    <t>Évolution de l'efficacité foncière moyenne de 2014-2018 par rapprt à 2009-2013</t>
  </si>
  <si>
    <t>Évolution de l'efficacité foncière moyenne de 2019-2022 par rapprt à 2014-2018</t>
  </si>
  <si>
    <t>L’efficacité foncière mesure la surface artificialisée pour produire un logement. Exprimée en surface bâtie par logement neuf, elle permet de suivre la densification et la consommation foncière. Plus l’indicateur est bas, moins le territoire consomme de sol pour un même nombre de logements neufs. Ici, la période 2014-2018 est comparée à 2009-2013, et 2019-2022 à 2014-2018.</t>
  </si>
  <si>
    <t>Proportion de passoires thermiques (F et G dans le DPE) dans le parc global en 2024</t>
  </si>
  <si>
    <t>La surchauffe des bâtiments peut provoquer un inconfort important, voire des risques graves pour la santé, notamment lors d’épisodes extrêmes comme les canicules. Par exemple une valeur élevée, comme c’est souvent le cas dans le sud de la France, révèle une plus grande vulnérabilité à la surchauffe résidentielle.</t>
  </si>
  <si>
    <t>Se loger n°4</t>
  </si>
  <si>
    <t>Se loger n°5</t>
  </si>
  <si>
    <t>Années</t>
  </si>
  <si>
    <t xml:space="preserve">Écart du nombre d'année pour l'achat d'un appartement neuf par rapport à une appartement ancien </t>
  </si>
  <si>
    <t>INDICE_tension_logements_sociaux_2023</t>
  </si>
  <si>
    <t>Se loger n°6</t>
  </si>
  <si>
    <t>nombre de logements</t>
  </si>
  <si>
    <t>Part de logements sociaux dans le parc de résidences principales</t>
  </si>
  <si>
    <t>L’indice de tension dans le parc social mesure le rapport entre le nombre de demandes de logements sociaux et le nombre d’attributions effectives. À Nice, cet indice s’élève à 16, ce qui signifie qu’un seul logement est attribué pour 16 demandes formulées.</t>
  </si>
  <si>
    <t>Nombre de demandes pour une attribution de logement social en 2023</t>
  </si>
  <si>
    <t>Se loger n°7</t>
  </si>
  <si>
    <t>Un logement vacant est un logement inoccupé à une date donnée. Lorsqu’un logement reste inoccupé pendant plus de deux ans, on parle de vacance structurelle, révélatrice d’un désajustement entre l’offre et la demande,</t>
  </si>
  <si>
    <t>Nombre de logements dans le parc privé au 1 janvier 2022</t>
  </si>
  <si>
    <t>nombre de logements vacants en 2021</t>
  </si>
  <si>
    <t>Proportion de logements vacants de moins de 2 ans dans le parc privé en 2021</t>
  </si>
  <si>
    <t>Proportion de logements vacants de plus de 2 ans dans le parc privé en 2021</t>
  </si>
  <si>
    <t>Proportion de logements vacants dans le parc privé en 2021</t>
  </si>
  <si>
    <t>Proportion de logements vacants de plus de 2 ans dans la vacance totale en 2021</t>
  </si>
  <si>
    <t>Nombre de collégiens dans l'EPCI à la rentrée 2023-2024</t>
  </si>
  <si>
    <t>Nombre de collégiens</t>
  </si>
  <si>
    <t>L’indice de position sociale (IPS) d’un collège résume les conditions socio-économiques et culturelles des familles des élèves, favorables à la réussite scolaire. Il permet de rendre compte des disparités sociales existantes entre et au sein des établissements. Plus l’IPS est fort, plus les conditions sont favorables.</t>
  </si>
  <si>
    <t>Moyenne pondérée de l'IPS de l'EPCI en fonction du nombre de collégiens à la rentrée 2023-2024</t>
  </si>
  <si>
    <t>Valeur IPS</t>
  </si>
  <si>
    <t>Catégorisation en quintiles pour avoir 5 classes d'IPS avec le même nombre de collèges dans chacune des catégories. La catégorie de l'EPCI correspond à la classe où se range sa moyenne pondérée à la rentrée 2023-2024,</t>
  </si>
  <si>
    <t>Part de collégiens dont l'IPS se classe dans la catégorie très defavorisée à la rentrée 2023-2024</t>
  </si>
  <si>
    <t>Part de collégiens dont l'IPS se classe dans la catégorie defavorisée à la rentrée 2023-2024</t>
  </si>
  <si>
    <t>Part de collégiens dont l'IPS se classe dans la catégorie intermédiaire à la rentrée 2023-2024</t>
  </si>
  <si>
    <t>Part de collégiens dont l'IPS se classe dans la catégorie favorisée à la rentrée 2023-2024</t>
  </si>
  <si>
    <t>Part de collégiens dont l'IPS se classe dans la catégorie très favorisée à la rentrée 2023-2024</t>
  </si>
  <si>
    <t>Favorisé</t>
  </si>
  <si>
    <t>Intermédiaire</t>
  </si>
  <si>
    <t>Défavorisé</t>
  </si>
  <si>
    <t>Très défavorisé</t>
  </si>
  <si>
    <t>Très favorisé</t>
  </si>
  <si>
    <t>Médiane du "revenu disponible" par habitant de l'EPCI en 2021</t>
  </si>
  <si>
    <t>en euros</t>
  </si>
  <si>
    <t>Le revenu disponible regroupe les revenus d’activité, indemnités, retraites, revenus du patrimoine et prestations sociales, après déduction des impôts directs et prélèvements sociaux</t>
  </si>
  <si>
    <t>Taux de pauvreté de l'EPCI</t>
  </si>
  <si>
    <t>Est considéré comme pauvre un individu vivant dans un ménage dont le niveau de vie est inférieur à 60 % du niveau médian national.</t>
  </si>
  <si>
    <t>Vivre ensemble n°1</t>
  </si>
  <si>
    <t>Vivre ensemble n°2</t>
  </si>
  <si>
    <t>Évolution en point du taux de pauvreté de 2021 par rapport à 2012</t>
  </si>
  <si>
    <t>Évolution du revenu médian disponible par UC en 2021 par rapport à 2012</t>
  </si>
  <si>
    <t>Vivre ensemble n°3</t>
  </si>
  <si>
    <t>Vivre ensemble n°4</t>
  </si>
  <si>
    <t>PART_population_en_QPV_dans_EPCI_2021</t>
  </si>
  <si>
    <t>PART_des_licencies_sportifs_en_QPV_dans_population_totale_2021</t>
  </si>
  <si>
    <t>PART_des_licencies_sportifs_dans_population_totale_2021</t>
  </si>
  <si>
    <t>Part de la population vivant dans un QPV à l'interieur de l'EPCI</t>
  </si>
  <si>
    <t>Part de licenciés sportifs de la population vivant dans un QPV sur la population totale de l'EPCI</t>
  </si>
  <si>
    <t>Part de licenciés sportifs sur la population totale de l'EPCI</t>
  </si>
  <si>
    <t>DEPP - IPS - 2023</t>
  </si>
  <si>
    <t>MINISTERE DE L’INTERIEUR - RNE - 2020</t>
  </si>
  <si>
    <t>Part des femmes dans les conseils municipaux en 2020</t>
  </si>
  <si>
    <t>Part des hommes dans les conseils municipaux en 2020</t>
  </si>
  <si>
    <t>Nombre d'élus dans les conseils municipaux en 2020</t>
  </si>
  <si>
    <t>Part des 18-29 ans dans les conseils municipaux en 2020</t>
  </si>
  <si>
    <t>Part des 30-49 ans dans les conseils municipaux en 2020</t>
  </si>
  <si>
    <t>Part des 50-64 ans dans les conseils municipaux en 2020</t>
  </si>
  <si>
    <t>Part des 65-75 ans dans les conseils municipaux en 2020</t>
  </si>
  <si>
    <t>Part des plus de 75 ans dans les conseils municipaux en 2020</t>
  </si>
  <si>
    <t>Dominante Cadre / Intermédiaire</t>
  </si>
  <si>
    <t>Proche moyenne 61 agglos</t>
  </si>
  <si>
    <t>Dominante Inactif + monoactif ouvrier/employé</t>
  </si>
  <si>
    <t>Dominante Employée</t>
  </si>
  <si>
    <t>Dominante Ouvrier + monoactif Ouvrier/employé</t>
  </si>
  <si>
    <t>Dominante indépendant</t>
  </si>
  <si>
    <t>Dominante Cadre/Intermédiaire ++</t>
  </si>
  <si>
    <t>Part des ménages monoactif avec dominante ouvrière ou employée</t>
  </si>
  <si>
    <t>Évolution du nombre d'actifs au lieu de travail entre 2010 et 2021</t>
  </si>
  <si>
    <t>Évolution du nombre d'emplois au lieu de travail entre 2010 et 2021</t>
  </si>
  <si>
    <t xml:space="preserve"> Part des 11 secteurs d'emploi  à faible valeur ajoutée en 2020</t>
  </si>
  <si>
    <t>GES_agr_2021</t>
  </si>
  <si>
    <t>GES_transport_2021</t>
  </si>
  <si>
    <t>GES_resi_ter_de_2021</t>
  </si>
  <si>
    <t>GES_indus_2021</t>
  </si>
  <si>
    <t>GES_total_2021</t>
  </si>
  <si>
    <t>GES_personnes_2021</t>
  </si>
  <si>
    <t>EVO_GES_2016-2021</t>
  </si>
  <si>
    <t>Émissions de gaz à effet de serre par habitant de l'EPCI en 2021</t>
  </si>
  <si>
    <t>Évolution des émissions de gaz à effet de serre par EPCI entre 2016 et 2021</t>
  </si>
  <si>
    <t>CITEPA - INVENTAIRES SECTEN - HORS CO2 BIOMASSE - 2021 ET INSEE - RECENSEMENT DE LA POPULATION (RP 2021) - 2021</t>
  </si>
  <si>
    <t xml:space="preserve">CITEPA - INVENTAIRES SECTEN - HORS CO2 BIOMASSE - 2016 ET 2021 </t>
  </si>
  <si>
    <t>Nombre d'arrêtés innondation de 1982 à 2022</t>
  </si>
  <si>
    <t>Nombre d'arrêtés de mouvement de terrain de 1982 à 2022</t>
  </si>
  <si>
    <t>Nombre d'arrêtés de sècheresse des sols de 1982 à 2022</t>
  </si>
  <si>
    <t>Nombre d'arrêtés de tempête de 1982 à 2022</t>
  </si>
  <si>
    <t>Nombre d'arrêtés autre de 1982 à 2022</t>
  </si>
  <si>
    <t>Nombre d'arrêtés total de 1982 à 2022</t>
  </si>
  <si>
    <t>ARRETES_innondation_1982-2022</t>
  </si>
  <si>
    <t>ARRETES_mvt_terrain_1982-2022</t>
  </si>
  <si>
    <t>ARRETES_secheresse_1982-2022</t>
  </si>
  <si>
    <t>ARRETES_tempete_1982-2022</t>
  </si>
  <si>
    <t>ARRETES_autre_1982-2022</t>
  </si>
  <si>
    <t>ARRETES_total_1982-2022</t>
  </si>
  <si>
    <t>Nombre de jours en plus de fortes précipitations en 2050</t>
  </si>
  <si>
    <t>Nombre de jours en plus de sols sec en 2050</t>
  </si>
  <si>
    <t>Population en 2021</t>
  </si>
  <si>
    <t>Nombre de jours en plus très chauds en 2050</t>
  </si>
  <si>
    <t>PART_surface_urba_td_2024</t>
  </si>
  <si>
    <t>Part de la surface urbaine très dense en 2024</t>
  </si>
  <si>
    <t>IGN - BD TOPO - 2024 ET SPOT - 2024</t>
  </si>
  <si>
    <t>LONGUEUR_cours_eau_2019</t>
  </si>
  <si>
    <t>Longueur du linéaire de cours d'eau de surface en 2019</t>
  </si>
  <si>
    <t>Longueur des cours d'eau de surface de l'EPCI en 2019</t>
  </si>
  <si>
    <t>PART_cours_eau_b_tb_etat_2019</t>
  </si>
  <si>
    <t>Part des cours d'eau de surface en bon et très bon état en 2019</t>
  </si>
  <si>
    <t>Nombre de jours sans précipitation selon la valeur de référence entre 1981-2010</t>
  </si>
  <si>
    <t>Nombre de jours sans précipitation en 2050</t>
  </si>
  <si>
    <t>Nombre de jours sans précipitation en 2100</t>
  </si>
  <si>
    <t>SURFACE_pa_RPG_2021</t>
  </si>
  <si>
    <t>Part moyenne de bio dans la restauration collective</t>
  </si>
  <si>
    <t>Part moyenne de produits durables et de qualités dans la restauration collective</t>
  </si>
  <si>
    <t>PART_bio_restau_col_2024</t>
  </si>
  <si>
    <t>PART_d-q_restau_col_2024</t>
  </si>
  <si>
    <t>Population en 2010</t>
  </si>
  <si>
    <t>Population en 2015</t>
  </si>
  <si>
    <t>TVAM_pop_2010-2021</t>
  </si>
  <si>
    <t>Taux de variation annuel moyen de la population entre 2010-2021</t>
  </si>
  <si>
    <t>VB_pop_2010-2021</t>
  </si>
  <si>
    <t>Taux de variation annuel moyen du au solde naturel entre 2010-2021</t>
  </si>
  <si>
    <t>Taux de variation annuel moyen du au solde migratoire entre 2010-2021</t>
  </si>
  <si>
    <t>TVAM_sn_2010-2021</t>
  </si>
  <si>
    <t>TVAM_sm_2010-2021</t>
  </si>
  <si>
    <t>POP_inf_25_en_2021</t>
  </si>
  <si>
    <t>POP_sup_64_ans_en_2021</t>
  </si>
  <si>
    <t>POP_25_a_64_ans_en_2021</t>
  </si>
  <si>
    <t>Population de moins de 25 ans en 2021</t>
  </si>
  <si>
    <t>Population de plus de 64 ans en 2021</t>
  </si>
  <si>
    <t>Population de 25 à 64 ans en 2021</t>
  </si>
  <si>
    <t>INDICE_jeunesse_2021</t>
  </si>
  <si>
    <t>INDICE_vieillesse_2021</t>
  </si>
  <si>
    <t>Indice de jeunesse en 2021</t>
  </si>
  <si>
    <t>Indice de vieillesse en 2021</t>
  </si>
  <si>
    <t>TYPOLOGIE_indice_dependance_2021</t>
  </si>
  <si>
    <t>Indice de dépendance en 2021</t>
  </si>
  <si>
    <t>Accessibilité potentielle localisée en 2016</t>
  </si>
  <si>
    <t>Accessibilité potentielle localisée en 2021</t>
  </si>
  <si>
    <t>Évolution de l'accessibilité potentielle localisée entre 2016-2021</t>
  </si>
  <si>
    <t>Indice comparatif de mortalité homme en 2020-2021</t>
  </si>
  <si>
    <t>Indice comparatif de mortalité femme en 2020-2021</t>
  </si>
  <si>
    <t>Indice comparatif de mortalité en 2020-2021</t>
  </si>
  <si>
    <t>POP_sup_84_ans_en_2021</t>
  </si>
  <si>
    <t>POP_sup_84_ans_en_2050</t>
  </si>
  <si>
    <t>EVO_pop_sup_84_ans_2021-2050</t>
  </si>
  <si>
    <t>Population de plus de 84 ans en 2021</t>
  </si>
  <si>
    <t>Population de plus de 84 ans en 2050</t>
  </si>
  <si>
    <t>Évolution de la population de plus de 84 ans entre 2021-2050</t>
  </si>
  <si>
    <t>Ménage à dominante cadre en 2021</t>
  </si>
  <si>
    <t>Ménage à dominante employée en 2021</t>
  </si>
  <si>
    <t>MEN_dom_cadr_2021</t>
  </si>
  <si>
    <t>MEN_dom_int_2021</t>
  </si>
  <si>
    <t>MEN_dom_empl_2021</t>
  </si>
  <si>
    <t>MEN_dom_ind_2021</t>
  </si>
  <si>
    <t>MEN_dom_ouvr_2021</t>
  </si>
  <si>
    <t>MEN_monoactif_ouvr_empl_2021</t>
  </si>
  <si>
    <t>MEN_inact_hors_retr_2021</t>
  </si>
  <si>
    <t>MEN_Sur-Sous_representations_2021</t>
  </si>
  <si>
    <t>Ménage à dominante intermédiaire en 2021</t>
  </si>
  <si>
    <t>Ménage à dominante ouvrière en 2021</t>
  </si>
  <si>
    <t>Classification des EPCI en fonction des groupes surreprésentés et sous-représentés. Le groupe sur représenté est avant le "/" et le sous représenté est après</t>
  </si>
  <si>
    <t>Sur et sous représentation des types de ménages</t>
  </si>
  <si>
    <t>Indice de concentration des emplois en 2021</t>
  </si>
  <si>
    <t>Évolution du nombre d'actifs entre 2010-2021</t>
  </si>
  <si>
    <t>Évolution du nombre d'emplois entre 2010-2021</t>
  </si>
  <si>
    <t>INDICE_concentration_emp_2021</t>
  </si>
  <si>
    <t>EVO_actifs_2010-2021</t>
  </si>
  <si>
    <t>EVO_emplois_2010-2021</t>
  </si>
  <si>
    <t>EMPLOIS_lt_2021</t>
  </si>
  <si>
    <t>EMPLOIS_lt_2010</t>
  </si>
  <si>
    <t>ACTIFS_2021</t>
  </si>
  <si>
    <t>ACTIFS_2010</t>
  </si>
  <si>
    <t>TYPO_actifs-emplois_2010-2021</t>
  </si>
  <si>
    <t>Typologie de l'évolution des actifs-emplois entre 2010-2021</t>
  </si>
  <si>
    <t>Taux d'emploi des femmes en 2021</t>
  </si>
  <si>
    <t>TE_15-64_ans_2021</t>
  </si>
  <si>
    <t>TE_25-34_ans_2021</t>
  </si>
  <si>
    <t>TE_55-64_ans_2021</t>
  </si>
  <si>
    <t>Taux d'emploi des 25-34 ans en 2021</t>
  </si>
  <si>
    <t>Taux d'emploi des 25-64 ans en 2021</t>
  </si>
  <si>
    <t>TE_femmes_2021</t>
  </si>
  <si>
    <t>EVO_te_55-64_ans_2010-2021</t>
  </si>
  <si>
    <t>EVO_te_25-34_ans_2010-2021</t>
  </si>
  <si>
    <t>ECART_te_h-f_2021</t>
  </si>
  <si>
    <t>TAUX_femmes_tp_2021</t>
  </si>
  <si>
    <t>Taux d'emploi des femme en temps partiel en 2021</t>
  </si>
  <si>
    <t>Écart taux d'emploi entre hommes-femmes en 2021</t>
  </si>
  <si>
    <t>Écart taux d'emploi entre les hommes et les femmes en 2021</t>
  </si>
  <si>
    <t>Évolution du taux d'emploi des 55-64 ans entre 2010-2021</t>
  </si>
  <si>
    <t>Évolution du taux d'emploi des 25-34 ans entre 2010-2021</t>
  </si>
  <si>
    <t>Évolution du taux d'emploi des 55-64 ans entre 2010 et 2021</t>
  </si>
  <si>
    <t>Évolution du taux d'emploi des 25-34 ans entre 2010 et 2021</t>
  </si>
  <si>
    <t>Typologie de l'insertion au travail en 2021</t>
  </si>
  <si>
    <t>PART_15-29_avec_emploi_2021</t>
  </si>
  <si>
    <t>PART_15-29_ees_2021</t>
  </si>
  <si>
    <t>PART_15-29_chom-inac_2021</t>
  </si>
  <si>
    <t>Part des 15-29 ans étudiants-stagiaires-élèves en 2021</t>
  </si>
  <si>
    <t>ETUDIANTS_2022-2023</t>
  </si>
  <si>
    <t>EVO_etudiants_2016-2017_2022-2023</t>
  </si>
  <si>
    <t>Nombre d'étudiants inscrits en licence à la rentrée 2022-2023</t>
  </si>
  <si>
    <t>LICENCE_2022-2023</t>
  </si>
  <si>
    <t>MASTER_2022-2023</t>
  </si>
  <si>
    <t>Part des étudiants en master sur le total à la rentrée 2022-2023</t>
  </si>
  <si>
    <t>PART_master_2022-2023</t>
  </si>
  <si>
    <t>TYPOLOGIE_tissus_eco_2021</t>
  </si>
  <si>
    <t>Typologie du tissus économique des EPCI</t>
  </si>
  <si>
    <t>POIDS_fort_PAT_2020</t>
  </si>
  <si>
    <t>EVO_poids_fort_PAT_2013-2020</t>
  </si>
  <si>
    <t>PART_faible_PAT_2020</t>
  </si>
  <si>
    <t>Poids des emplois à fort PAT en 2020</t>
  </si>
  <si>
    <t>Poids des emplois à faible PAT en 2020</t>
  </si>
  <si>
    <t>Classification des EPCI selon si ils ont plus ou moins de fort PAT par rapport au faible PAT</t>
  </si>
  <si>
    <t>DISTANCE_dt_2021</t>
  </si>
  <si>
    <t>Distance moyenne domicile-travail en 2021</t>
  </si>
  <si>
    <t>ACTIFS_lt_2021</t>
  </si>
  <si>
    <t>Nombre d'actifs au lieu de travail en 2021</t>
  </si>
  <si>
    <t>PART_tc_2021</t>
  </si>
  <si>
    <t>PART_md_2021</t>
  </si>
  <si>
    <t>PART_vp_2021</t>
  </si>
  <si>
    <t>Part déplacement d'actifs en transports en commun en 2021</t>
  </si>
  <si>
    <t>Part déplacement d'actifs en mobilités douces en 2021</t>
  </si>
  <si>
    <t>Part déplacement d'actifs en voiture en 2021</t>
  </si>
  <si>
    <t>DENSITE_pc_2024</t>
  </si>
  <si>
    <t>km/10 000 habitants</t>
  </si>
  <si>
    <t>PC_pour_10000_hab_2024</t>
  </si>
  <si>
    <t>LONGUEUR_pc_2024</t>
  </si>
  <si>
    <t>Longueur de pistes cyclables selon la surface de l'EPCI en 2024</t>
  </si>
  <si>
    <t>Médiane de la longueur de pistes cyclables par tranche de 10 000 habitants en 2024</t>
  </si>
  <si>
    <t>Longueur de pistes cyclables de chaque EPCI en 2024</t>
  </si>
  <si>
    <t>Longueur de pistes cyclables en 2024</t>
  </si>
  <si>
    <t>Nombre de voitures électriques en 2014</t>
  </si>
  <si>
    <t>Nombre de voitures électriques en 2024</t>
  </si>
  <si>
    <t>VOITURES_elec_2014</t>
  </si>
  <si>
    <t>VOITURES_elec_2024</t>
  </si>
  <si>
    <t>TVAM_voitures_elec_2014-2024</t>
  </si>
  <si>
    <t>Taux de variation annuel moyen des voitures électriques entre 2014-2024</t>
  </si>
  <si>
    <t>VOYAGEURS_gare_2015</t>
  </si>
  <si>
    <t>VOYAGEURS_gare_2023</t>
  </si>
  <si>
    <t>Nombre de voyageurs en gare en 2015</t>
  </si>
  <si>
    <t>Nombre de voyageurs en gare en 2023</t>
  </si>
  <si>
    <t>TVAM_voyageurs_gare_2015-2023</t>
  </si>
  <si>
    <t>Taux de variation annuel moyen de voyageurs en gare entre 2015-2023</t>
  </si>
  <si>
    <t>TAUX_illectronisme_2018</t>
  </si>
  <si>
    <t>PART_fcn_2018</t>
  </si>
  <si>
    <t>Taux d'illectronisme en 2018</t>
  </si>
  <si>
    <t>Population en 2018</t>
  </si>
  <si>
    <t>POINT_MORT_2021</t>
  </si>
  <si>
    <t>POINT_MORT_1000_hab_2021</t>
  </si>
  <si>
    <t>DESSEREMENT_1000_hab_2021</t>
  </si>
  <si>
    <t>RENOUVELLEMENT_1000_hab_2021</t>
  </si>
  <si>
    <t>FLUIDITE_PARC_1000_hab_2021</t>
  </si>
  <si>
    <t>CAH_point_mort_2021</t>
  </si>
  <si>
    <t>DIF_lc_2016-2019_2020-2023</t>
  </si>
  <si>
    <t>Différence du nombre annuel moyen de logements construits pour la période 2016-2019 avec le nombre moyen pour la période 2020-2023</t>
  </si>
  <si>
    <t>Différence du nombre moyen de logements construits pour 2016-2019 avec  2020-2023</t>
  </si>
  <si>
    <t>EVO_tvam_lc_2016-2019_2020-2023</t>
  </si>
  <si>
    <t>Évolution du taux de variation annuel moyen du nombre de logements construits pour 2020-2023 avec  2016-2019</t>
  </si>
  <si>
    <t>EVO_tvam_lc_2016-2019_2020-2023_par_region</t>
  </si>
  <si>
    <t>Évolution du taux de variation annuel moyen du nombre de logements construits pour 2020-2023 avec  2016-2019 par région</t>
  </si>
  <si>
    <t>LC_par_an_par_region_2016-2019</t>
  </si>
  <si>
    <t>LC_par_an_par_region_2020-2023</t>
  </si>
  <si>
    <t>PART_metropole_lc_par_region_2016-2019</t>
  </si>
  <si>
    <t>PART_metropole_lc_par_region_2020-2023</t>
  </si>
  <si>
    <t>Part des logements construits en métropole par région pour 2016-2019</t>
  </si>
  <si>
    <t>Part des logements construits en métropole par région pour 2020-2023</t>
  </si>
  <si>
    <t>EF_2014-2018</t>
  </si>
  <si>
    <t>EVO_ef_2014-2018_2009-2013</t>
  </si>
  <si>
    <t>EF_2019-2022</t>
  </si>
  <si>
    <t>EVO_ef_2019-2022_2014-2018</t>
  </si>
  <si>
    <t>EF_2009-2013</t>
  </si>
  <si>
    <t>Efficacité foncière des nouveaux logements construits entre 2014 et 2018</t>
  </si>
  <si>
    <t>Efficacité foncière des nouveaux logements construits entre 2019 et 2022</t>
  </si>
  <si>
    <t>Efficacité foncière des nouveaux logements construits entre 2009 et 2013</t>
  </si>
  <si>
    <t>PT_2024</t>
  </si>
  <si>
    <t>PART_pt_2024</t>
  </si>
  <si>
    <t>Nombre de passoires thermiques (classes F et G du DPE) en 2024</t>
  </si>
  <si>
    <t>Nombre de passoires thermiques en 2024</t>
  </si>
  <si>
    <t>Part de passoires thermiques en 2024</t>
  </si>
  <si>
    <t>INDICE_surchauffe_2024</t>
  </si>
  <si>
    <t>Indice de surchauffe des bâtiements en 2024</t>
  </si>
  <si>
    <t>L’indicateur de surchauffe permet d’identifier et de mesurer ce risque en attribuant à chaque logement une note de 1 à 10. Plus la valeur est élevée, plus le risque est fort.</t>
  </si>
  <si>
    <t>ANNEES_achat_t3_ancien_2023</t>
  </si>
  <si>
    <t>ANNEES_achat_t3_neuf_2023</t>
  </si>
  <si>
    <t>ECART_neuf_ancien_2023</t>
  </si>
  <si>
    <t>Part de logements sociaux dans le parc de résidences principales en 2023</t>
  </si>
  <si>
    <t>Écart d'année entre le neuf et l'ancien en 2023</t>
  </si>
  <si>
    <t>LOGEMENTS_sociaux_2023</t>
  </si>
  <si>
    <t>PART_logements_sociaux_2023</t>
  </si>
  <si>
    <t>LOGEMENTS_sociaux_2018</t>
  </si>
  <si>
    <t>EVO_logements_sociaux_2018-2023</t>
  </si>
  <si>
    <t>Évolution du nombre de logements sociaux entre 2018-2023</t>
  </si>
  <si>
    <t>TAUX_logements_pp_vac_2021</t>
  </si>
  <si>
    <t>LOGEMENTS_pp_vac_2021</t>
  </si>
  <si>
    <t>LOGEMENTS_pp_2021</t>
  </si>
  <si>
    <t>POIDS_vac_sup_2_sur_vac_totale_2021</t>
  </si>
  <si>
    <t>TAUX_logements_pp_vac_inf_2_2021</t>
  </si>
  <si>
    <t>TAUX_logemens_pp_vac_sup_2_2021</t>
  </si>
  <si>
    <t>Nombre de logements vacants en 2021</t>
  </si>
  <si>
    <t>Part de logements vacants dans le parc privé en 2021</t>
  </si>
  <si>
    <t>Part de logements vacants de moins de 2 ans dans le parc privé en 2021</t>
  </si>
  <si>
    <t>Part de logements vacants de plus de 2 ans dans le parc privé en 2021</t>
  </si>
  <si>
    <t>Part de logements vacants de plus de 2 ans dans la vacance totale en 2021</t>
  </si>
  <si>
    <t>TP_2021</t>
  </si>
  <si>
    <t>EVO_tp_2012-2021</t>
  </si>
  <si>
    <t>RMDU_2021</t>
  </si>
  <si>
    <t>EVO_RMDU_2012-2021</t>
  </si>
  <si>
    <t>Taux de pauvreté en 2021</t>
  </si>
  <si>
    <t>Évolution du taux de pauvreté entre 2012-2021</t>
  </si>
  <si>
    <t>Médiane du revenu disponible par UC en 2021</t>
  </si>
  <si>
    <t>PART_IPS _td_2023-2024</t>
  </si>
  <si>
    <t>PART_IPS _d_2023-2024</t>
  </si>
  <si>
    <t>PART_IPS _int_2023-2024</t>
  </si>
  <si>
    <t>PART_IPS _f_2023-2024</t>
  </si>
  <si>
    <t>PART_IPS _tf_2023-2024</t>
  </si>
  <si>
    <t>IPS_EPCI_2023-2024</t>
  </si>
  <si>
    <t>MP_IPS_EPCI_2023-2024</t>
  </si>
  <si>
    <t>COLLEGIENS_2023-2024</t>
  </si>
  <si>
    <t>Nombre de collégiens à la rentrée 2023-2024</t>
  </si>
  <si>
    <t>Moyenne pondérée de l'IPS à la rentrée 2023-2024</t>
  </si>
  <si>
    <t>Part de collégiens très defavorisée à la rentrée 2023-2024</t>
  </si>
  <si>
    <t>Part de collégiens defavorisée à la rentrée 2023-2024</t>
  </si>
  <si>
    <t>Part de collégiens intermédiaire à la rentrée 2023-2024</t>
  </si>
  <si>
    <t>Part de collégiens favorisée à la rentrée 2023-2024</t>
  </si>
  <si>
    <t>Part de collégiens très favorisée à la rentrée 2023-2024</t>
  </si>
  <si>
    <t>Catégorie de l'IPS à la rentrée 2023-2024</t>
  </si>
  <si>
    <t>PART_em_femmes_2020</t>
  </si>
  <si>
    <t>PART_em_hommes_2020</t>
  </si>
  <si>
    <t>EM_2020</t>
  </si>
  <si>
    <t>PART_em_18-29_ans_2020</t>
  </si>
  <si>
    <t>PART_em_30-49_ans_2020</t>
  </si>
  <si>
    <t>PART_em_50-64_ans_2020</t>
  </si>
  <si>
    <t>PART_em_65-75_ans_2020</t>
  </si>
  <si>
    <t>PART_em_plus_75_ans_2020</t>
  </si>
  <si>
    <t>JOURS_fortes_precipitations_2050</t>
  </si>
  <si>
    <t>JOURS_sols_sec_2050</t>
  </si>
  <si>
    <t>JOURS_tres_chaud_2050</t>
  </si>
  <si>
    <t>JOURS_sans_précipitation_1981 -2010</t>
  </si>
  <si>
    <t>JOURS_sans_précipitation_2050</t>
  </si>
  <si>
    <t>JOURS_sans_précipitation_2100</t>
  </si>
  <si>
    <t>POTENTIEL_nourricier_2021</t>
  </si>
  <si>
    <t>CITEPA - INVENTAIRES SECTEN - HORS CO2 BIOMASSE - 2021</t>
  </si>
  <si>
    <t>MINISTÈRE DE LA TRANSITION ÉCOLOGIQUE - BASE NATIONALE GASPAR - 2024</t>
  </si>
  <si>
    <t>MÉTÉO FRANCE - CLIMAT DIAG (DRIAS 2020 - EXPLORE2) - 2020</t>
  </si>
  <si>
    <t>INSEE - RECENSEMENT DE LA POPULATION (RP 2021) - 2021</t>
  </si>
  <si>
    <t>SIE - EAUFRANCE - 2022</t>
  </si>
  <si>
    <t>IGN - REGISTRE PARCELLAIRE GRAPHIQUE (RPG) - 2021</t>
  </si>
  <si>
    <t>IGN - REGISTRE PARCELLAIRE GRAPHIQUE (RPG) - 2021 ET PARCEL - 2024 - URL : HTTPS://PARCEL-APP.ORG</t>
  </si>
  <si>
    <t>MINISTERE DE L’AGRICULTURE - MA CANTINE - 2024</t>
  </si>
  <si>
    <t>INSEE - BASE-CC-SÉRIE-HISTORIQUE - 2021 ET INSEE - RECENSEMENT DE LA POPULATION (RP 2021) - 2021</t>
  </si>
  <si>
    <t>INSEE - BASE DU DOSSIER COMPLET, DONNEES COMMUNALES DETAILLEES - AU 31/12/2024 - URL :
HTTPS://WWW.INSEE.FR/FR/STATISTIQUES/5359146</t>
  </si>
  <si>
    <t>CNAMTS - SNIIR-AM - 2016 ET 2022, EGB - 2016 ET 2018, CNAM - POPULATIONS PAR SEXE ET ÂGE - 2014 ET 2020, INSEE - DISTANCIER METRIC - 2023, TRAITEMENTS DREES</t>
  </si>
  <si>
    <t>INSEE - RECENSEMENT DE LA POPULATION (RP 2021) - 2021 ET INSEE - ÉTAT CIVIL - 2020 ET 2021</t>
  </si>
  <si>
    <t>INSEE – OMPHALE - 2022</t>
  </si>
  <si>
    <t>INSEE - RECENSEMENT DE LA POPULATION (RP 2021) - 2021 ET INSEE - RECENSEMENT DE LA POPULATION (RP 2010) - 2010</t>
  </si>
  <si>
    <t>INSEE - RECENSEMENT DE LA POPULATION (RP 2010) - 2010</t>
  </si>
  <si>
    <t>MESR - EFFECTIFS D’ÉTUDIANTS INSCRITS DANS LES ÉTABLISSEMENTS PUBLICS SOUS TUTELLE DU MINISTÈRE EN CHARGE DE L’ENSEIGNEMENT SUPÉRIEUR - 2016-2017 ET 2022-2023</t>
  </si>
  <si>
    <t>INSEE - RECENSEMENT DE LA POPULATION (RP 2021) - 2021 ET INSEE - COMPTES NATIONAUX ANNUELS - 2020</t>
  </si>
  <si>
    <t>IGN - ADMIN EXPRESS - JANVIER 2024</t>
  </si>
  <si>
    <t>INSEE - RECENSEMENT DE LA POPULATION (RP 2021) - 2021 ET GEOVELO - OCTOBRE 2024</t>
  </si>
  <si>
    <t>GEOVELO - OCTOBRE 2024 ET IGN - ADMIN EXPRESS - JANVIER 2024</t>
  </si>
  <si>
    <t>GEOVELO - OCTOBRE 2024</t>
  </si>
  <si>
    <t>SDES - RSVERO - 2024</t>
  </si>
  <si>
    <t>SNCF - FRÉQUENTATION ANNUELLE DE L’ENSEMBLE DES 3 000 GARES VOYAGEURS - 2024</t>
  </si>
  <si>
    <t>INSEE - ENQUÊTE TIC-MÉNAGES - 2019 ET INSEE - RECENSEMENT DE LA POPULATION (RP 2018) - 2018</t>
  </si>
  <si>
    <r>
      <t>en m de piste/km</t>
    </r>
    <r>
      <rPr>
        <vertAlign val="superscript"/>
        <sz val="11"/>
        <color theme="1"/>
        <rFont val="Calibri"/>
        <family val="2"/>
      </rPr>
      <t>2</t>
    </r>
  </si>
  <si>
    <r>
      <t>Le desserrement est </t>
    </r>
    <r>
      <rPr>
        <sz val="11"/>
        <color rgb="FF040C28"/>
        <rFont val="Calibri"/>
        <family val="2"/>
      </rPr>
      <t>la prise en compte de l'évolution de la taille moyenne des ménages</t>
    </r>
  </si>
  <si>
    <t>INSEE - RECENSEMENT DE LA POPULATION (RP 2021) - 2021 ET SITADEL - 2021</t>
  </si>
  <si>
    <t>Besoin en logements pour le point mort en 2021</t>
  </si>
  <si>
    <t>Besoin en logements pour le point mort pour 1000 habitants en 2021</t>
  </si>
  <si>
    <t>Besoin en logements pour le  desserement pour 1000 habitants en 2021</t>
  </si>
  <si>
    <t>Besoin en logements pour le renouvellement pour 1000 habitants en 2021</t>
  </si>
  <si>
    <t>CAH du point mort en 2021</t>
  </si>
  <si>
    <t>SITADEL - 2016 À 2023</t>
  </si>
  <si>
    <t>CEREMA - FICHIER FONCIERS - 2023 ET INSEE - GRILLE DE DENSITÉ - 2024</t>
  </si>
  <si>
    <t>CSTB - BASE NATIONALE DES BATIMENTS 2024-10A - 2024</t>
  </si>
  <si>
    <t>INSEE - FILOSOFI - 2021, PERVAL - 2023, BIEN - 2023</t>
  </si>
  <si>
    <t>INSEE - RECENSEMENT DE LA POPULATION (RP 2021) - 2021, RPLS - 2023, SNE - 2023</t>
  </si>
  <si>
    <t>CEREMA ET MINISTÈRE DE LA TRANSITION ÉCOLOGIQUE - LOVAC - 2021</t>
  </si>
  <si>
    <t>INSEE - FILOSOFI - 2021</t>
  </si>
  <si>
    <t>INJEP - 2021</t>
  </si>
  <si>
    <t>NOM_COURT</t>
  </si>
  <si>
    <t>NOM_LONG</t>
  </si>
  <si>
    <t>EMPRISE</t>
  </si>
  <si>
    <t>Remarques générales</t>
  </si>
  <si>
    <t>Les statistiques sont proposées dans la géographie communale en vigueur au 01/01/2024.</t>
  </si>
  <si>
    <t>Les données sont sous licence CC BY NC 2.0 fr</t>
  </si>
  <si>
    <t>Indice de tension des logements sociaux en 2023</t>
  </si>
  <si>
    <t>POPULATION_20212</t>
  </si>
  <si>
    <t>Panel hors La Réunion</t>
  </si>
  <si>
    <t>INSEE - FILOSOFI - 2021 ET 2012</t>
  </si>
  <si>
    <t>France hors La Réunion</t>
  </si>
  <si>
    <t>Connecter n°6</t>
  </si>
  <si>
    <t>Connecter n°1</t>
  </si>
  <si>
    <t>Connecter n°2</t>
  </si>
  <si>
    <t>Connecter n°3</t>
  </si>
  <si>
    <t>Connecter n°4</t>
  </si>
  <si>
    <t>Connecter n°5</t>
  </si>
  <si>
    <r>
      <t>Données ayant permis la réalisation de la publication Observ'agglo 2025</t>
    </r>
    <r>
      <rPr>
        <b/>
        <sz val="12"/>
        <color theme="1"/>
        <rFont val="Calibri"/>
        <family val="2"/>
      </rPr>
      <t xml:space="preserve">
Il est téléchargeable sur le site de la Fnau</t>
    </r>
  </si>
  <si>
    <t>Évolution des émissions de gaz à effet de serre entre 2016 et 2021</t>
  </si>
  <si>
    <r>
      <t>en m de piste/km</t>
    </r>
    <r>
      <rPr>
        <vertAlign val="superscript"/>
        <sz val="9"/>
        <color theme="1"/>
        <rFont val="Calibri"/>
        <family val="2"/>
      </rPr>
      <t>2</t>
    </r>
  </si>
  <si>
    <t>Variation brute des habitants entre 2010-2021</t>
  </si>
  <si>
    <t>Ménage monoactif à dominante ouvrière ou employée en 2021</t>
  </si>
  <si>
    <t>Ménage à dominante inactive en 2021</t>
  </si>
  <si>
    <t>Ménage à dominante indépendante en 2021</t>
  </si>
  <si>
    <t>Nombre d'emplois au lieu de travail en 2021</t>
  </si>
  <si>
    <t>Nombre d'emplois au lieu de travail en 2010</t>
  </si>
  <si>
    <t>Nombre d'emplois au lieu de travail</t>
  </si>
  <si>
    <t>Variation de l'écart du taux d'emploi homme-femme entre 2010-2021</t>
  </si>
  <si>
    <t>VAR_ecart_te_h-f_2010-2021</t>
  </si>
  <si>
    <t>Part des 15-29 ans inactifs ou chomeurs en 2021</t>
  </si>
  <si>
    <t>Évolution du nombre d'étudiants entre les rentrées 2016-2017 et 2022-2023</t>
  </si>
  <si>
    <t>Classification des EPCI selon leur part de faible et fort PAT en 2020</t>
  </si>
  <si>
    <t>Besoin en logements pour la fluidité du parc pour 1000 habitants en 2021</t>
  </si>
  <si>
    <t>Nombre d'années pour acheter un appartement t3 ancien en 2023</t>
  </si>
  <si>
    <t>Nombre d'années pour acheter un appartement t3 neuf en 2023</t>
  </si>
  <si>
    <t>Nombre de logements sociaux au premier janvier 2023</t>
  </si>
  <si>
    <t>Nombre de logements sociaux au premier janvier 2018</t>
  </si>
  <si>
    <t>Évolution de la médiane du revenu disponible par UC entre 2021-2012</t>
  </si>
  <si>
    <t>Augmentation de la population de plus de 84 ans entre 2021-2050</t>
  </si>
  <si>
    <t>Évolution du poids des emplois à fort PAT entre 2013-2020</t>
  </si>
  <si>
    <t>Part de faible capacité numérique en 2018</t>
  </si>
  <si>
    <t>Nom</t>
  </si>
  <si>
    <t>S'Adapter</t>
  </si>
  <si>
    <t>Être</t>
  </si>
  <si>
    <t>Part de la population vivant dans un QPV à l'interieur de l'EPCI en 2021</t>
  </si>
  <si>
    <t>Part de licenciés sportifs de la population vivant dans un QPV sur la population totale de l'EPCI en 2021</t>
  </si>
  <si>
    <t>Part de licenciés sportifs sur la population totale de l'EPCI en 2021</t>
  </si>
  <si>
    <t>Travailler</t>
  </si>
  <si>
    <t>Connecter</t>
  </si>
  <si>
    <t>Se loger</t>
  </si>
  <si>
    <t>Vivre ensemble</t>
  </si>
  <si>
    <t>Tableau de bord Observ'agglo 2025</t>
  </si>
  <si>
    <t>Émissions de gaz à effet de serre du secteur des transports en 2021</t>
  </si>
  <si>
    <t>Nombre de personnes en plus en 2021 par rapport à 2010</t>
  </si>
  <si>
    <t>Nombre de personnes âgées de 24 ans ou moins pour 100 personnes âgées de 25 à 64 ans en 2021</t>
  </si>
  <si>
    <t>Nombre de personnes âgées de 65 ans ou plus pour 100 personnes âgées de 25 à 64 ans en 2021</t>
  </si>
  <si>
    <t>Nombre de personnes âgées de moins de 25 ans ou de 65 ans ou plus pour 100 personnes âgées de 25 à 64 ans en 2021</t>
  </si>
  <si>
    <t xml:space="preserve">L’APL mesure l’adéquation entre l’offre et la demande de soins de premier recours, en consultations théoriques par an et par habitant. Il intègre l’activité des soignants et l’âge de la population. </t>
  </si>
  <si>
    <t>L’indice comparatif de mortalité homme compare le nombre de décès d'hommes observés dans un territoire à celui attendu au niveau national, indépendamment de la structure d’âge. Un chiffre inférieur indique une sous-mortalité, un chiffre supérieur une surmortalité.</t>
  </si>
  <si>
    <t>L’indice comparatif de mortalité femme compare le nombre de décès de femmes observés dans un territoire à celui attendu au niveau national, indépendamment de la structure d’âge. Un chiffre inférieur indique une sous-mortalité, un chiffre supérieur une surmortalité.</t>
  </si>
  <si>
    <t>L’indice comparatif de mortalité compare le nombre de décès observés dans un territoire à celui attendu au niveau national, indépendamment de la structure d’âge. Un chiffre inférieur indique une sous-mortalité, un chiffre supérieur une surmortalité.</t>
  </si>
  <si>
    <t>Typologie de la publication en 6 profils pour voir si il y a une baisse ou une augmentation de l'indice de concentration des emplois</t>
  </si>
  <si>
    <t>Part des 15-29 ans inactifs ou au chômage en 2021</t>
  </si>
  <si>
    <t>Evolution du nombre d'étudiants entre les rentrées 2016-2017 et 2022-2023</t>
  </si>
  <si>
    <t>Part des 11 secteurs d'emploi  à forte valeur ajoutée en 2020</t>
  </si>
  <si>
    <t>Mètres de pistes cyclable pour chaque km2 d'EPCI</t>
  </si>
  <si>
    <t>Longueur de pistes cyclables pour 10 000 habitants de l'EPCI (habitant de 2021)</t>
  </si>
  <si>
    <t>Pourcentage de voitures électriques par an en plus par rapport au volume de l'année précédente</t>
  </si>
  <si>
    <t>CAH pour différencier en quatre profils les EPCI</t>
  </si>
  <si>
    <t>Nombre d'années pour acheter un appartement t3 neuf</t>
  </si>
  <si>
    <t>Nombre d'années pour acheter un appartement t3 ancien</t>
  </si>
  <si>
    <t>Proportion de logements supplémentaires en 2023 par rapport à 2018</t>
  </si>
  <si>
    <t>Obligation de proposer 20 % de produits bio à compter de 2022 pour le public selon la loi EGAlim. Atteinte des objectifs de la loi EGALIM pour la restauration collective : La plateforme numérique ma-cantine.agriculture.gouv.fr est destinée aux responsables légaux et aux gestionnaires publics et privés des services de restauration collective pour les accompagner dans la mise en œuvre de la loi EGAlim. Cet outil permet de constituer une base déclarative avec pour chaque intercommunalité, le nombre de cantines inscrites selon leur catégorie, celles ayant déclaré un bilan.</t>
  </si>
  <si>
    <t>Obligation de proposer 50 % de produits de qualité selon la loi EGAlim. Atteinte des objectifs de la loi EGALIM pour la restauration collective : La plateforme numérique ma-cantine.agriculture.gouv.fr est destinée aux responsables légaux et aux gestionnaires publics et privés des services de restauration collective pour les accompagner dans la mise en œuvre de la loi EGAlim. Cet outil permet de constituer une base déclarative avec pour chaque intercommunalité, le nombre de cantines inscrites selon leur catégorie, celles ayant déclaré un bilan.</t>
  </si>
  <si>
    <t xml:space="preserve">La PCS Ménage est une classification qui combine la structure familiale et la situation socioprofessionnelle des membres du ménage. Elle reflète les différences sociales sans privilégier le sexe, l’âge ou le statut économique d’un seul individu. Cela permet de mettre en avant des tendances géographiques comme pour l’Ouest  hexagonal avec des EPCI à dominante cadre ou intermédiaire. </t>
  </si>
  <si>
    <t>L’indice de concentration de l’emploi compare le nombre d’emplois à celui des actifs occupés résidant dans un territoire, pour savoir si l’EPCI attire des actifs de sa périphérie ou non.  Plus la valeur est élevée plus l'EPCI attire de travailleurs,</t>
  </si>
  <si>
    <t>Se référer à la publication pour la liste des profils</t>
  </si>
  <si>
    <t>Cette catégorie est simplifiée sous le terme « véhicule privé », car les déplacements en voiture représentent la majeure partie des mobilités hors transports en commun et mobilités douces. De plus, comme la somme des pourcentages n’atteint pas 100 %, il a été choisi d’attribuer les pourcentages manquants à la mobilité en véhicule privé.</t>
  </si>
  <si>
    <t>Accessibilité potentielle localisée en 2022</t>
  </si>
  <si>
    <t>Évolution de l'accessibilité potentielle localisée entre 2016-2022</t>
  </si>
  <si>
    <t>EVOLUTION_APL_2016-2022</t>
  </si>
  <si>
    <t>APL_2022</t>
  </si>
  <si>
    <t>PART_femme_vote_2021</t>
  </si>
  <si>
    <t>Nombre de femmes en âge de voter en 2021</t>
  </si>
  <si>
    <t>Ratio des femmes en age de voter en 2021</t>
  </si>
  <si>
    <t>NOMBRE_femme_vote_2021</t>
  </si>
  <si>
    <t>Ratio entre la part des femmes dans les conseils municipaux et des femmes en âge de voter en 2020</t>
  </si>
  <si>
    <t>INSEE - RECENSEMENT DE LA POPULATION (RP 2021) - 2021 et MINISTERE DE L’INTERIEUR - RNE - 2020</t>
  </si>
  <si>
    <t>RATIO_em_f_sur_f_vote_2020</t>
  </si>
  <si>
    <t>Ratio des femmes en age de voter en 2021sur la population totale en âge de voter</t>
  </si>
  <si>
    <t>ratio entre PART_em_femmes_2020 sur PART_femme_vote_2021</t>
  </si>
  <si>
    <t>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</si>
</sst>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0000000"/>
  </numFmts>
  <fonts count="35">
    <font>
      <sz val="11"/>
      <color theme="1"/>
      <name val="Aptos Narrow"/>
      <family val="2"/>
      <scheme val="minor"/>
    </font>
    <font>
      <sz val="8"/>
      <name val="Aptos Narrow"/>
      <family val="2"/>
      <scheme val="minor"/>
    </font>
    <font>
      <sz val="11"/>
      <color theme="1"/>
      <name val="Aptos Narrow"/>
      <family val="2"/>
      <scheme val="minor"/>
    </font>
    <font>
      <b/>
      <sz val="11"/>
      <color theme="1"/>
      <name val="Calibri"/>
      <family val="2"/>
    </font>
    <font>
      <sz val="11"/>
      <color theme="1"/>
      <name val="Calibri"/>
      <family val="2"/>
    </font>
    <font>
      <sz val="10"/>
      <color indexed="8"/>
      <name val="Arial"/>
      <family val="2"/>
    </font>
    <font>
      <sz val="11"/>
      <color indexed="8"/>
      <name val="Calibri"/>
      <family val="2"/>
    </font>
    <font>
      <sz val="12"/>
      <name val="Calibri"/>
      <family val="2"/>
    </font>
    <font>
      <b/>
      <sz val="11"/>
      <color theme="1"/>
      <name val="Aptos Narrow"/>
      <family val="2"/>
      <scheme val="minor"/>
    </font>
    <font>
      <b/>
      <sz val="11"/>
      <color rgb="FFFFFFFF"/>
      <name val="Aptos Narrow"/>
      <family val="2"/>
      <scheme val="minor"/>
    </font>
    <font>
      <sz val="11"/>
      <color rgb="FFCC0000"/>
      <name val="Aptos Narrow"/>
      <family val="2"/>
      <scheme val="minor"/>
    </font>
    <font>
      <sz val="10"/>
      <color rgb="FF000000"/>
      <name val="Liberation Sans"/>
    </font>
    <font>
      <b/>
      <sz val="8"/>
      <color theme="1"/>
      <name val="Arial"/>
      <family val="2"/>
    </font>
    <font>
      <i/>
      <sz val="11"/>
      <color rgb="FF808080"/>
      <name val="Aptos Narrow"/>
      <family val="2"/>
      <scheme val="minor"/>
    </font>
    <font>
      <sz val="11"/>
      <color rgb="FF006600"/>
      <name val="Aptos Narrow"/>
      <family val="2"/>
      <scheme val="minor"/>
    </font>
    <font>
      <b/>
      <sz val="24"/>
      <color rgb="FF000000"/>
      <name val="Aptos Narrow"/>
      <family val="2"/>
      <scheme val="minor"/>
    </font>
    <font>
      <b/>
      <sz val="18"/>
      <color rgb="FF000000"/>
      <name val="Aptos Narrow"/>
      <family val="2"/>
      <scheme val="minor"/>
    </font>
    <font>
      <b/>
      <sz val="12"/>
      <color rgb="FF000000"/>
      <name val="Aptos Narrow"/>
      <family val="2"/>
      <scheme val="minor"/>
    </font>
    <font>
      <u/>
      <sz val="11"/>
      <color rgb="FF0000EE"/>
      <name val="Aptos Narrow"/>
      <family val="2"/>
      <scheme val="minor"/>
    </font>
    <font>
      <sz val="11"/>
      <color rgb="FF996600"/>
      <name val="Aptos Narrow"/>
      <family val="2"/>
      <scheme val="minor"/>
    </font>
    <font>
      <sz val="11"/>
      <color theme="1"/>
      <name val="Aptos Narrow"/>
      <family val="2"/>
    </font>
    <font>
      <sz val="11"/>
      <color rgb="FF333333"/>
      <name val="Aptos Narrow"/>
      <family val="2"/>
      <scheme val="minor"/>
    </font>
    <font>
      <b/>
      <i/>
      <u/>
      <sz val="11"/>
      <color theme="1"/>
      <name val="Aptos Narrow"/>
      <family val="2"/>
      <scheme val="minor"/>
    </font>
    <font>
      <sz val="9"/>
      <color theme="1"/>
      <name val="Arial Narrow"/>
      <family val="2"/>
    </font>
    <font>
      <vertAlign val="superscript"/>
      <sz val="11"/>
      <color theme="1"/>
      <name val="Calibri"/>
      <family val="2"/>
    </font>
    <font>
      <sz val="11"/>
      <color rgb="FF1F1F1F"/>
      <name val="Calibri"/>
      <family val="2"/>
    </font>
    <font>
      <sz val="11"/>
      <color rgb="FF040C28"/>
      <name val="Calibri"/>
      <family val="2"/>
    </font>
    <font>
      <sz val="12"/>
      <color theme="1"/>
      <name val="Calibri"/>
      <family val="2"/>
    </font>
    <font>
      <b/>
      <sz val="12"/>
      <color theme="1"/>
      <name val="Calibri"/>
      <family val="2"/>
    </font>
    <font>
      <sz val="12"/>
      <color rgb="FF000000"/>
      <name val="Calibri"/>
      <family val="2"/>
    </font>
    <font>
      <b/>
      <sz val="12"/>
      <color rgb="FF000000"/>
      <name val="Calibri"/>
      <family val="2"/>
    </font>
    <font>
      <sz val="9"/>
      <color theme="1"/>
      <name val="Calibri"/>
      <family val="2"/>
    </font>
    <font>
      <vertAlign val="superscript"/>
      <sz val="9"/>
      <color theme="1"/>
      <name val="Calibri"/>
      <family val="2"/>
    </font>
    <font>
      <sz val="11"/>
      <color theme="4" tint="0.79998168889431442"/>
      <name val="Aptos Narrow"/>
      <family val="2"/>
      <scheme val="minor"/>
    </font>
    <font>
      <sz val="11"/>
      <color theme="0"/>
      <name val="Calibri"/>
      <family val="2"/>
    </font>
  </fonts>
  <fills count="3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E5EE"/>
        <bgColor indexed="64"/>
      </patternFill>
    </fill>
    <fill>
      <patternFill patternType="solid">
        <fgColor rgb="FFFFD1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CC"/>
        <bgColor indexed="64"/>
      </patternFill>
    </fill>
    <fill>
      <patternFill patternType="solid">
        <fgColor rgb="FFFFFF99"/>
        <bgColor indexed="64"/>
      </patternFill>
    </fill>
    <fill>
      <patternFill patternType="solid">
        <fgColor theme="2" tint="-0.249977111117893"/>
        <bgColor indexed="64"/>
      </patternFill>
    </fill>
    <fill>
      <patternFill patternType="solid">
        <fgColor rgb="FFF2CEEF"/>
        <bgColor indexed="64"/>
      </patternFill>
    </fill>
    <fill>
      <patternFill patternType="solid">
        <fgColor theme="2" tint="-0.249977111117893"/>
        <bgColor indexed="0"/>
      </patternFill>
    </fill>
    <fill>
      <patternFill patternType="solid">
        <fgColor theme="1" tint="0.34998626667073579"/>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B3CC"/>
        <bgColor indexed="64"/>
      </patternFill>
    </fill>
    <fill>
      <patternFill patternType="solid">
        <fgColor rgb="FFFFFF53"/>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30">
    <xf numFmtId="0" fontId="0" fillId="0" borderId="0"/>
    <xf numFmtId="0" fontId="5" fillId="0" borderId="0"/>
    <xf numFmtId="0" fontId="7" fillId="0" borderId="0"/>
    <xf numFmtId="164" fontId="2" fillId="0" borderId="0" applyFont="0" applyFill="0" applyBorder="0" applyAlignment="0" applyProtection="0"/>
    <xf numFmtId="0" fontId="21" fillId="20" borderId="4" applyNumberFormat="0" applyProtection="0"/>
    <xf numFmtId="0" fontId="8" fillId="0" borderId="0" applyNumberFormat="0" applyFill="0" applyBorder="0" applyProtection="0"/>
    <xf numFmtId="0" fontId="9" fillId="14" borderId="0" applyNumberFormat="0" applyBorder="0" applyProtection="0"/>
    <xf numFmtId="0" fontId="9" fillId="15" borderId="0" applyNumberFormat="0" applyBorder="0" applyProtection="0"/>
    <xf numFmtId="0" fontId="8" fillId="16" borderId="0" applyNumberFormat="0" applyBorder="0" applyProtection="0"/>
    <xf numFmtId="0" fontId="10" fillId="17" borderId="0" applyNumberFormat="0" applyBorder="0" applyProtection="0"/>
    <xf numFmtId="0" fontId="11" fillId="0" borderId="0" applyNumberFormat="0" applyBorder="0" applyProtection="0"/>
    <xf numFmtId="0" fontId="9" fillId="18" borderId="0" applyNumberFormat="0" applyBorder="0" applyProtection="0"/>
    <xf numFmtId="0" fontId="12" fillId="0" borderId="0" applyNumberFormat="0" applyBorder="0" applyProtection="0"/>
    <xf numFmtId="0" fontId="13" fillId="0" borderId="0" applyNumberFormat="0" applyFill="0" applyBorder="0" applyProtection="0"/>
    <xf numFmtId="0" fontId="14" fillId="19" borderId="0" applyNumberFormat="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0" applyNumberFormat="0" applyFill="0" applyBorder="0" applyProtection="0"/>
    <xf numFmtId="0" fontId="19" fillId="20" borderId="0" applyNumberFormat="0" applyBorder="0" applyProtection="0"/>
    <xf numFmtId="0" fontId="20" fillId="0" borderId="0" applyNumberFormat="0" applyBorder="0" applyProtection="0"/>
    <xf numFmtId="9" fontId="2" fillId="0" borderId="0" applyFont="0" applyFill="0" applyBorder="0" applyAlignment="0" applyProtection="0"/>
    <xf numFmtId="0" fontId="22" fillId="0" borderId="0" applyNumberFormat="0" applyFill="0" applyBorder="0" applyProtection="0"/>
    <xf numFmtId="0" fontId="2" fillId="0" borderId="0" applyNumberFormat="0" applyFont="0" applyFill="0" applyBorder="0" applyProtection="0"/>
    <xf numFmtId="0" fontId="2" fillId="0" borderId="0" applyNumberFormat="0" applyFont="0" applyFill="0" applyBorder="0" applyProtection="0"/>
    <xf numFmtId="0" fontId="10" fillId="0" borderId="0" applyNumberFormat="0" applyFill="0" applyBorder="0" applyProtection="0"/>
    <xf numFmtId="43" fontId="2" fillId="0" borderId="0" applyFont="0" applyFill="0" applyBorder="0" applyAlignment="0" applyProtection="0"/>
    <xf numFmtId="0" fontId="23" fillId="0" borderId="0"/>
    <xf numFmtId="0" fontId="20" fillId="0" borderId="0" applyNumberFormat="0" applyBorder="0" applyProtection="0"/>
    <xf numFmtId="9" fontId="23" fillId="0" borderId="0" applyFont="0" applyFill="0" applyBorder="0" applyAlignment="0" applyProtection="0"/>
  </cellStyleXfs>
  <cellXfs count="198">
    <xf numFmtId="0" fontId="0" fillId="0" borderId="0" xfId="0"/>
    <xf numFmtId="0" fontId="0" fillId="0" borderId="0" xfId="0" applyAlignment="1">
      <alignment horizontal="center" vertical="center" wrapText="1"/>
    </xf>
    <xf numFmtId="0" fontId="4" fillId="6" borderId="1" xfId="0" applyFont="1" applyFill="1" applyBorder="1" applyAlignment="1">
      <alignment horizontal="left" vertical="center" wrapText="1"/>
    </xf>
    <xf numFmtId="0" fontId="4" fillId="5" borderId="0" xfId="0" applyFont="1" applyFill="1" applyAlignment="1">
      <alignment horizontal="left" vertical="top" wrapText="1"/>
    </xf>
    <xf numFmtId="0" fontId="4" fillId="7"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3" fillId="4" borderId="0" xfId="0" applyFont="1" applyFill="1" applyAlignment="1">
      <alignment vertical="top" wrapText="1"/>
    </xf>
    <xf numFmtId="0" fontId="0" fillId="0" borderId="0" xfId="0" applyAlignment="1">
      <alignment vertical="top"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vertical="top" wrapText="1"/>
    </xf>
    <xf numFmtId="0" fontId="4" fillId="4"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6" fillId="5"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vertical="top" wrapText="1"/>
    </xf>
    <xf numFmtId="0" fontId="4" fillId="6" borderId="1" xfId="0" applyFont="1" applyFill="1" applyBorder="1" applyAlignment="1">
      <alignment horizontal="center" vertical="center" wrapText="1"/>
    </xf>
    <xf numFmtId="0" fontId="4" fillId="6" borderId="1" xfId="0" applyFont="1" applyFill="1" applyBorder="1" applyAlignment="1">
      <alignment vertical="top" wrapText="1"/>
    </xf>
    <xf numFmtId="0" fontId="4" fillId="21" borderId="1" xfId="0" applyFont="1" applyFill="1" applyBorder="1" applyAlignment="1">
      <alignment horizontal="center" vertical="center" wrapText="1"/>
    </xf>
    <xf numFmtId="0" fontId="4" fillId="21" borderId="1" xfId="0" applyFont="1" applyFill="1" applyBorder="1" applyAlignment="1">
      <alignment horizontal="left" vertical="top" wrapText="1"/>
    </xf>
    <xf numFmtId="0" fontId="4" fillId="21" borderId="1" xfId="0" applyFont="1" applyFill="1" applyBorder="1" applyAlignment="1">
      <alignment horizontal="left" vertical="center" wrapText="1"/>
    </xf>
    <xf numFmtId="0" fontId="4" fillId="21" borderId="1" xfId="0" applyFont="1" applyFill="1" applyBorder="1" applyAlignment="1">
      <alignment vertical="top" wrapText="1"/>
    </xf>
    <xf numFmtId="0" fontId="4" fillId="22" borderId="1" xfId="0" applyFont="1" applyFill="1" applyBorder="1" applyAlignment="1">
      <alignment horizontal="center" vertical="center" wrapText="1"/>
    </xf>
    <xf numFmtId="0" fontId="4" fillId="22" borderId="1" xfId="0" applyFont="1" applyFill="1" applyBorder="1" applyAlignment="1">
      <alignment horizontal="left" vertical="top" wrapText="1"/>
    </xf>
    <xf numFmtId="0" fontId="4" fillId="22" borderId="1" xfId="0" applyFont="1" applyFill="1" applyBorder="1" applyAlignment="1">
      <alignment horizontal="left" vertical="center" wrapText="1"/>
    </xf>
    <xf numFmtId="0" fontId="4" fillId="22" borderId="1" xfId="0" applyFont="1" applyFill="1" applyBorder="1" applyAlignment="1">
      <alignment vertical="top" wrapText="1"/>
    </xf>
    <xf numFmtId="0" fontId="4" fillId="21" borderId="2" xfId="0" applyFont="1" applyFill="1" applyBorder="1" applyAlignment="1">
      <alignment horizontal="center" vertical="center" wrapText="1"/>
    </xf>
    <xf numFmtId="0" fontId="4" fillId="21" borderId="2" xfId="0" applyFont="1" applyFill="1" applyBorder="1" applyAlignment="1">
      <alignment horizontal="left" vertical="top" wrapText="1"/>
    </xf>
    <xf numFmtId="0" fontId="4" fillId="21" borderId="2" xfId="0" applyFont="1" applyFill="1" applyBorder="1" applyAlignment="1">
      <alignment vertical="top" wrapText="1"/>
    </xf>
    <xf numFmtId="0" fontId="4" fillId="22" borderId="1" xfId="0" applyFont="1" applyFill="1" applyBorder="1" applyAlignment="1">
      <alignment wrapText="1"/>
    </xf>
    <xf numFmtId="0" fontId="4" fillId="22" borderId="1" xfId="0" applyFont="1" applyFill="1" applyBorder="1"/>
    <xf numFmtId="0" fontId="4" fillId="11" borderId="1" xfId="0" applyFont="1" applyFill="1" applyBorder="1" applyAlignment="1">
      <alignment horizontal="center" vertical="center" wrapText="1"/>
    </xf>
    <xf numFmtId="0" fontId="4" fillId="11" borderId="1" xfId="0" applyFont="1" applyFill="1" applyBorder="1" applyAlignment="1">
      <alignment horizontal="left" vertical="top" wrapText="1"/>
    </xf>
    <xf numFmtId="0" fontId="4" fillId="24" borderId="1" xfId="0" applyFont="1" applyFill="1" applyBorder="1" applyAlignment="1">
      <alignment horizontal="left" vertical="center" wrapText="1"/>
    </xf>
    <xf numFmtId="0" fontId="4" fillId="24" borderId="1" xfId="0" applyFont="1" applyFill="1" applyBorder="1" applyAlignment="1">
      <alignment horizontal="center" vertical="center" wrapText="1"/>
    </xf>
    <xf numFmtId="0" fontId="4" fillId="24" borderId="1" xfId="0" applyFont="1" applyFill="1" applyBorder="1" applyAlignment="1">
      <alignment vertical="top"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left" vertical="top" wrapText="1"/>
    </xf>
    <xf numFmtId="0" fontId="4" fillId="10" borderId="1" xfId="0" applyFont="1" applyFill="1" applyBorder="1" applyAlignment="1">
      <alignment horizontal="left" vertical="center" wrapText="1"/>
    </xf>
    <xf numFmtId="0" fontId="4" fillId="10" borderId="1" xfId="0" applyFont="1" applyFill="1" applyBorder="1" applyAlignment="1">
      <alignment vertical="top" wrapText="1"/>
    </xf>
    <xf numFmtId="0" fontId="4" fillId="11" borderId="1" xfId="0" applyFont="1" applyFill="1" applyBorder="1" applyAlignment="1">
      <alignment horizontal="left" vertical="center" wrapText="1"/>
    </xf>
    <xf numFmtId="0" fontId="4" fillId="11" borderId="1" xfId="0" applyFont="1" applyFill="1" applyBorder="1" applyAlignment="1">
      <alignment vertical="top"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left" vertical="top" wrapText="1"/>
    </xf>
    <xf numFmtId="0" fontId="4" fillId="12" borderId="1" xfId="0" applyFont="1" applyFill="1" applyBorder="1" applyAlignment="1">
      <alignment horizontal="left" vertical="center" wrapText="1"/>
    </xf>
    <xf numFmtId="0" fontId="4" fillId="12" borderId="1" xfId="0" applyFont="1" applyFill="1" applyBorder="1" applyAlignment="1">
      <alignment vertical="top"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left" vertical="top" wrapText="1"/>
    </xf>
    <xf numFmtId="0" fontId="4" fillId="13" borderId="1" xfId="0" applyFont="1" applyFill="1" applyBorder="1" applyAlignment="1">
      <alignment horizontal="left" vertical="center" wrapText="1"/>
    </xf>
    <xf numFmtId="0" fontId="4" fillId="13" borderId="1" xfId="0" applyFont="1" applyFill="1" applyBorder="1" applyAlignment="1">
      <alignment vertical="top"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top" wrapText="1"/>
    </xf>
    <xf numFmtId="0" fontId="4" fillId="8" borderId="1" xfId="0" applyFont="1" applyFill="1" applyBorder="1" applyAlignment="1">
      <alignment horizontal="left" vertical="center" wrapText="1"/>
    </xf>
    <xf numFmtId="0" fontId="4" fillId="8" borderId="1" xfId="0" applyFont="1" applyFill="1" applyBorder="1" applyAlignment="1">
      <alignment vertical="top" wrapText="1"/>
    </xf>
    <xf numFmtId="0" fontId="4" fillId="8" borderId="0" xfId="0" applyFont="1" applyFill="1" applyAlignment="1">
      <alignment horizontal="left" vertical="top" wrapText="1"/>
    </xf>
    <xf numFmtId="0" fontId="4" fillId="8" borderId="0" xfId="0" applyFont="1" applyFill="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left" vertical="top" wrapText="1"/>
    </xf>
    <xf numFmtId="0" fontId="4" fillId="9" borderId="1" xfId="0" applyFont="1" applyFill="1" applyBorder="1"/>
    <xf numFmtId="0" fontId="4" fillId="9" borderId="1" xfId="0" applyFont="1" applyFill="1" applyBorder="1" applyAlignment="1">
      <alignment vertical="top" wrapText="1"/>
    </xf>
    <xf numFmtId="0" fontId="4" fillId="8" borderId="2" xfId="0" applyFont="1" applyFill="1" applyBorder="1" applyAlignment="1">
      <alignment horizontal="center" vertical="center" wrapText="1"/>
    </xf>
    <xf numFmtId="0" fontId="4" fillId="9" borderId="1" xfId="0" applyFont="1" applyFill="1" applyBorder="1" applyAlignment="1">
      <alignment horizontal="left" vertical="center" wrapText="1"/>
    </xf>
    <xf numFmtId="0" fontId="25" fillId="10" borderId="1" xfId="0" applyFont="1" applyFill="1" applyBorder="1" applyAlignment="1">
      <alignment vertical="top" wrapText="1"/>
    </xf>
    <xf numFmtId="0" fontId="25" fillId="12" borderId="0" xfId="0" applyFont="1" applyFill="1" applyAlignment="1">
      <alignment vertical="top" wrapText="1"/>
    </xf>
    <xf numFmtId="0" fontId="0" fillId="0" borderId="0" xfId="0" applyAlignment="1">
      <alignment horizontal="center" vertical="center"/>
    </xf>
    <xf numFmtId="0" fontId="27" fillId="0" borderId="0" xfId="0" applyFont="1" applyAlignment="1">
      <alignment horizontal="left" vertical="center" wrapText="1"/>
    </xf>
    <xf numFmtId="0" fontId="28" fillId="0" borderId="0" xfId="0" applyFont="1"/>
    <xf numFmtId="0" fontId="27" fillId="0" borderId="0" xfId="0" applyFont="1" applyAlignment="1">
      <alignment horizontal="center" vertical="center" wrapText="1"/>
    </xf>
    <xf numFmtId="0" fontId="29" fillId="0" borderId="0" xfId="0" applyFont="1" applyAlignment="1">
      <alignment vertical="center" readingOrder="1"/>
    </xf>
    <xf numFmtId="0" fontId="30" fillId="0" borderId="0" xfId="0" applyFont="1" applyAlignment="1">
      <alignment vertical="center" readingOrder="1"/>
    </xf>
    <xf numFmtId="0" fontId="6" fillId="25" borderId="5" xfId="1" applyFont="1" applyFill="1" applyBorder="1" applyAlignment="1">
      <alignment horizontal="center" vertical="center" wrapText="1"/>
    </xf>
    <xf numFmtId="49" fontId="4" fillId="3" borderId="7" xfId="0" applyNumberFormat="1" applyFont="1" applyFill="1" applyBorder="1"/>
    <xf numFmtId="49" fontId="4" fillId="3" borderId="1" xfId="0" applyNumberFormat="1" applyFont="1" applyFill="1" applyBorder="1"/>
    <xf numFmtId="0" fontId="4" fillId="3" borderId="1" xfId="0" applyFont="1" applyFill="1" applyBorder="1"/>
    <xf numFmtId="0" fontId="4" fillId="8" borderId="1" xfId="0" applyFont="1" applyFill="1" applyBorder="1"/>
    <xf numFmtId="0" fontId="4" fillId="9" borderId="3" xfId="0" applyFont="1" applyFill="1" applyBorder="1"/>
    <xf numFmtId="49" fontId="4" fillId="3" borderId="10" xfId="0" applyNumberFormat="1" applyFont="1" applyFill="1" applyBorder="1"/>
    <xf numFmtId="49" fontId="4" fillId="3" borderId="2" xfId="0" applyNumberFormat="1" applyFont="1" applyFill="1" applyBorder="1"/>
    <xf numFmtId="0" fontId="4" fillId="3" borderId="2" xfId="0" applyFont="1" applyFill="1" applyBorder="1"/>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49" fontId="4" fillId="23" borderId="8" xfId="0" applyNumberFormat="1" applyFont="1" applyFill="1" applyBorder="1" applyAlignment="1">
      <alignment horizontal="center" vertical="center" wrapText="1"/>
    </xf>
    <xf numFmtId="49" fontId="4" fillId="23" borderId="5" xfId="0" applyNumberFormat="1" applyFont="1" applyFill="1" applyBorder="1" applyAlignment="1">
      <alignment horizontal="center" vertical="center" wrapText="1"/>
    </xf>
    <xf numFmtId="0" fontId="4" fillId="23" borderId="5" xfId="0" applyFont="1" applyFill="1" applyBorder="1" applyAlignment="1">
      <alignment horizontal="center" vertical="center" wrapText="1"/>
    </xf>
    <xf numFmtId="0" fontId="4" fillId="23" borderId="0" xfId="0" applyFont="1" applyFill="1" applyAlignment="1">
      <alignment horizontal="center" vertical="center" wrapText="1"/>
    </xf>
    <xf numFmtId="0" fontId="4" fillId="12" borderId="1" xfId="0" applyFont="1" applyFill="1" applyBorder="1"/>
    <xf numFmtId="0" fontId="4" fillId="13" borderId="1" xfId="0" applyFont="1" applyFill="1" applyBorder="1"/>
    <xf numFmtId="0" fontId="4" fillId="0" borderId="0" xfId="0" applyFont="1"/>
    <xf numFmtId="49" fontId="4" fillId="0" borderId="0" xfId="0" applyNumberFormat="1" applyFont="1"/>
    <xf numFmtId="0" fontId="4" fillId="11" borderId="1" xfId="0" applyFont="1" applyFill="1" applyBorder="1"/>
    <xf numFmtId="0" fontId="4" fillId="10" borderId="1" xfId="0" applyFont="1" applyFill="1" applyBorder="1"/>
    <xf numFmtId="0" fontId="4" fillId="21" borderId="1" xfId="0" applyFont="1" applyFill="1" applyBorder="1"/>
    <xf numFmtId="0" fontId="4" fillId="7" borderId="1" xfId="0" applyFont="1" applyFill="1" applyBorder="1"/>
    <xf numFmtId="0" fontId="4" fillId="6" borderId="1" xfId="0" applyFont="1" applyFill="1" applyBorder="1"/>
    <xf numFmtId="3" fontId="4" fillId="7" borderId="1" xfId="0" applyNumberFormat="1" applyFont="1" applyFill="1" applyBorder="1"/>
    <xf numFmtId="0" fontId="4" fillId="7" borderId="0" xfId="0" applyFont="1" applyFill="1"/>
    <xf numFmtId="0" fontId="4" fillId="6" borderId="0" xfId="0" applyFont="1" applyFill="1"/>
    <xf numFmtId="0" fontId="6" fillId="23" borderId="5" xfId="0" applyFont="1" applyFill="1" applyBorder="1" applyAlignment="1">
      <alignment horizontal="center" vertical="center" wrapText="1"/>
    </xf>
    <xf numFmtId="0" fontId="4" fillId="4" borderId="1" xfId="0" applyFont="1" applyFill="1" applyBorder="1"/>
    <xf numFmtId="0" fontId="4" fillId="5" borderId="1" xfId="0" applyFont="1" applyFill="1" applyBorder="1"/>
    <xf numFmtId="0" fontId="4" fillId="4" borderId="0" xfId="0" applyFont="1" applyFill="1"/>
    <xf numFmtId="0" fontId="4" fillId="23" borderId="9" xfId="0" applyFont="1" applyFill="1" applyBorder="1" applyAlignment="1">
      <alignment horizontal="center" vertical="center" wrapText="1"/>
    </xf>
    <xf numFmtId="49" fontId="31" fillId="0" borderId="0" xfId="0" applyNumberFormat="1" applyFont="1" applyAlignment="1">
      <alignment horizontal="center" vertical="center" wrapText="1"/>
    </xf>
    <xf numFmtId="0" fontId="31" fillId="0" borderId="0" xfId="0" applyFont="1" applyAlignment="1">
      <alignment horizontal="center" vertical="center" wrapText="1"/>
    </xf>
    <xf numFmtId="0" fontId="31" fillId="4" borderId="5"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21"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31" fillId="21" borderId="2"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22" borderId="1" xfId="0" applyFont="1" applyFill="1" applyBorder="1" applyAlignment="1">
      <alignment horizontal="center" vertical="center"/>
    </xf>
    <xf numFmtId="0" fontId="31" fillId="24" borderId="1" xfId="0" applyFont="1" applyFill="1" applyBorder="1" applyAlignment="1">
      <alignment horizontal="center" vertical="center" wrapText="1"/>
    </xf>
    <xf numFmtId="0" fontId="31" fillId="9" borderId="1" xfId="0" applyFont="1" applyFill="1" applyBorder="1" applyAlignment="1">
      <alignment horizontal="center" vertical="center"/>
    </xf>
    <xf numFmtId="0" fontId="0" fillId="0" borderId="0" xfId="0" applyAlignment="1">
      <alignment vertical="top"/>
    </xf>
    <xf numFmtId="165"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xf>
    <xf numFmtId="0" fontId="0" fillId="26" borderId="11" xfId="0" applyFill="1" applyBorder="1"/>
    <xf numFmtId="0" fontId="0" fillId="27" borderId="0" xfId="0" applyFill="1"/>
    <xf numFmtId="0" fontId="33" fillId="27" borderId="0" xfId="0" applyFont="1" applyFill="1" applyAlignment="1">
      <alignment horizontal="center" vertical="center"/>
    </xf>
    <xf numFmtId="0" fontId="4" fillId="7" borderId="5" xfId="0" applyFont="1" applyFill="1" applyBorder="1"/>
    <xf numFmtId="0" fontId="4" fillId="7" borderId="2" xfId="0" applyFont="1" applyFill="1" applyBorder="1"/>
    <xf numFmtId="0" fontId="4" fillId="6" borderId="5" xfId="0" applyFont="1" applyFill="1" applyBorder="1"/>
    <xf numFmtId="0" fontId="4" fillId="6" borderId="2"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34" fillId="23" borderId="5" xfId="0" applyFont="1" applyFill="1" applyBorder="1" applyAlignment="1">
      <alignment horizontal="center" vertical="center" wrapText="1"/>
    </xf>
    <xf numFmtId="0" fontId="34" fillId="25" borderId="5" xfId="1" applyFont="1" applyFill="1" applyBorder="1" applyAlignment="1">
      <alignment horizontal="center" vertical="center" wrapText="1"/>
    </xf>
    <xf numFmtId="49" fontId="34" fillId="23" borderId="5" xfId="0" applyNumberFormat="1" applyFont="1" applyFill="1" applyBorder="1" applyAlignment="1">
      <alignment horizontal="center" vertical="center" wrapText="1"/>
    </xf>
    <xf numFmtId="0" fontId="27" fillId="0" borderId="0" xfId="0" applyFont="1" applyAlignment="1">
      <alignment horizontal="left" vertical="center" wrapText="1"/>
    </xf>
    <xf numFmtId="0" fontId="0" fillId="5" borderId="3" xfId="0" applyFill="1" applyBorder="1" applyAlignment="1">
      <alignment horizontal="left" vertical="center"/>
    </xf>
    <xf numFmtId="0" fontId="0" fillId="5" borderId="11" xfId="0" applyFill="1" applyBorder="1" applyAlignment="1">
      <alignment horizontal="left" vertical="center"/>
    </xf>
    <xf numFmtId="0" fontId="0" fillId="4" borderId="3" xfId="0" applyFill="1" applyBorder="1" applyAlignment="1">
      <alignment horizontal="left" vertical="center"/>
    </xf>
    <xf numFmtId="0" fontId="0" fillId="4" borderId="11" xfId="0" applyFill="1" applyBorder="1" applyAlignment="1">
      <alignment horizontal="left" vertical="center"/>
    </xf>
    <xf numFmtId="0" fontId="0" fillId="7" borderId="3" xfId="0" applyFill="1" applyBorder="1" applyAlignment="1">
      <alignment horizontal="left" vertical="center" wrapText="1"/>
    </xf>
    <xf numFmtId="0" fontId="0" fillId="7" borderId="11" xfId="0" applyFill="1" applyBorder="1" applyAlignment="1">
      <alignment horizontal="left" vertical="center" wrapText="1"/>
    </xf>
    <xf numFmtId="0" fontId="0" fillId="5" borderId="3" xfId="0" applyFill="1" applyBorder="1" applyAlignment="1">
      <alignment horizontal="left" vertical="center" wrapText="1"/>
    </xf>
    <xf numFmtId="0" fontId="0" fillId="5" borderId="11" xfId="0" applyFill="1" applyBorder="1" applyAlignment="1">
      <alignment horizontal="left" vertical="center" wrapText="1"/>
    </xf>
    <xf numFmtId="0" fontId="0" fillId="4" borderId="3" xfId="0" applyFill="1" applyBorder="1" applyAlignment="1">
      <alignment horizontal="left" vertical="center" wrapText="1"/>
    </xf>
    <xf numFmtId="0" fontId="0" fillId="4" borderId="11" xfId="0"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11" xfId="0" applyFill="1" applyBorder="1" applyAlignment="1">
      <alignment horizontal="left" vertical="center" wrapText="1"/>
    </xf>
    <xf numFmtId="0" fontId="0" fillId="21" borderId="3" xfId="0" applyFill="1" applyBorder="1" applyAlignment="1">
      <alignment horizontal="left" vertical="center" wrapText="1"/>
    </xf>
    <xf numFmtId="0" fontId="0" fillId="21" borderId="11" xfId="0" applyFill="1" applyBorder="1" applyAlignment="1">
      <alignment horizontal="left" vertical="center" wrapText="1"/>
    </xf>
    <xf numFmtId="0" fontId="0" fillId="22" borderId="3" xfId="0" applyFill="1" applyBorder="1" applyAlignment="1">
      <alignment horizontal="left" vertical="center" wrapText="1"/>
    </xf>
    <xf numFmtId="0" fontId="0" fillId="22" borderId="11" xfId="0" applyFill="1" applyBorder="1" applyAlignment="1">
      <alignment horizontal="left" vertical="center" wrapText="1"/>
    </xf>
    <xf numFmtId="0" fontId="0" fillId="10" borderId="3" xfId="0" applyFill="1" applyBorder="1" applyAlignment="1">
      <alignment horizontal="left" vertical="center" wrapText="1"/>
    </xf>
    <xf numFmtId="0" fontId="0" fillId="10" borderId="11" xfId="0" applyFill="1" applyBorder="1" applyAlignment="1">
      <alignment horizontal="left" vertical="center" wrapText="1"/>
    </xf>
    <xf numFmtId="0" fontId="0" fillId="11" borderId="3" xfId="0" applyFill="1" applyBorder="1" applyAlignment="1">
      <alignment horizontal="left" vertical="center" wrapText="1"/>
    </xf>
    <xf numFmtId="0" fontId="0" fillId="11" borderId="11" xfId="0" applyFill="1" applyBorder="1" applyAlignment="1">
      <alignment horizontal="left" vertical="center" wrapText="1"/>
    </xf>
    <xf numFmtId="0" fontId="0" fillId="13" borderId="3" xfId="0" applyFill="1" applyBorder="1" applyAlignment="1">
      <alignment horizontal="left" vertical="center" wrapText="1"/>
    </xf>
    <xf numFmtId="0" fontId="0" fillId="13" borderId="11" xfId="0" applyFill="1" applyBorder="1" applyAlignment="1">
      <alignment horizontal="left" vertical="center" wrapText="1"/>
    </xf>
    <xf numFmtId="0" fontId="0" fillId="12" borderId="3" xfId="0" applyFill="1" applyBorder="1" applyAlignment="1">
      <alignment horizontal="left" vertical="center" wrapText="1"/>
    </xf>
    <xf numFmtId="0" fontId="0" fillId="12" borderId="11" xfId="0" applyFill="1" applyBorder="1" applyAlignment="1">
      <alignment horizontal="left" vertical="center" wrapText="1"/>
    </xf>
    <xf numFmtId="0" fontId="0" fillId="9" borderId="3" xfId="0" applyFill="1" applyBorder="1" applyAlignment="1">
      <alignment horizontal="left" vertical="center" wrapText="1"/>
    </xf>
    <xf numFmtId="0" fontId="0" fillId="9" borderId="11" xfId="0" applyFill="1" applyBorder="1" applyAlignment="1">
      <alignment horizontal="left" vertical="center" wrapText="1"/>
    </xf>
    <xf numFmtId="0" fontId="0" fillId="8" borderId="3" xfId="0" applyFill="1" applyBorder="1" applyAlignment="1">
      <alignment horizontal="left" vertical="center" wrapText="1"/>
    </xf>
    <xf numFmtId="0" fontId="0" fillId="8" borderId="11" xfId="0" applyFill="1" applyBorder="1" applyAlignment="1">
      <alignment horizontal="left" vertical="center" wrapText="1"/>
    </xf>
    <xf numFmtId="0" fontId="0" fillId="32" borderId="0" xfId="0" applyFill="1" applyAlignment="1">
      <alignment horizontal="center" vertical="top"/>
    </xf>
    <xf numFmtId="0" fontId="0" fillId="33" borderId="0" xfId="0" applyFill="1" applyAlignment="1">
      <alignment horizontal="center" vertical="top"/>
    </xf>
    <xf numFmtId="0" fontId="8" fillId="0" borderId="0" xfId="0" applyFont="1" applyAlignment="1">
      <alignment horizontal="center" vertical="center"/>
    </xf>
    <xf numFmtId="0" fontId="0" fillId="0" borderId="0" xfId="0" applyAlignment="1">
      <alignment horizontal="center" vertical="center"/>
    </xf>
    <xf numFmtId="0" fontId="0" fillId="28" borderId="0" xfId="0" applyFill="1" applyAlignment="1">
      <alignment horizontal="center"/>
    </xf>
    <xf numFmtId="0" fontId="0" fillId="29" borderId="0" xfId="0" applyFill="1" applyAlignment="1">
      <alignment horizontal="center" vertical="top"/>
    </xf>
    <xf numFmtId="0" fontId="0" fillId="30" borderId="0" xfId="0" applyFill="1" applyAlignment="1">
      <alignment horizontal="center" vertical="top"/>
    </xf>
    <xf numFmtId="0" fontId="0" fillId="31" borderId="0" xfId="0" applyFill="1" applyAlignment="1">
      <alignment horizontal="center" vertical="top"/>
    </xf>
    <xf numFmtId="0" fontId="33" fillId="0" borderId="0" xfId="0" applyFont="1" applyFill="1" applyAlignment="1">
      <alignment horizontal="center" vertical="center"/>
    </xf>
  </cellXfs>
  <cellStyles count="30">
    <cellStyle name="Accent" xfId="5" xr:uid="{B1D26AFE-CDD6-4B16-A27E-0998D6E101ED}"/>
    <cellStyle name="Accent 1" xfId="6" xr:uid="{C29A1C16-B968-464A-9FD9-B42E9562C903}"/>
    <cellStyle name="Accent 2" xfId="7" xr:uid="{A09DE8E5-FF86-40B8-A263-D5E570C91FC0}"/>
    <cellStyle name="Accent 3" xfId="8" xr:uid="{BB5C5EDC-FB02-487E-8AE6-966B34D2B22F}"/>
    <cellStyle name="Bad" xfId="9" xr:uid="{FDCB56C8-40FB-4B1C-8266-1F014CBB917B}"/>
    <cellStyle name="Default" xfId="10" xr:uid="{6F7ED9A9-B999-49CB-8A46-62B58F75F450}"/>
    <cellStyle name="Error" xfId="11" xr:uid="{2ED65C03-E67B-4016-AB29-85B667AA2467}"/>
    <cellStyle name="Excel Built-in Hyperlink" xfId="12" xr:uid="{FF6EA87C-8191-4E93-B3F8-6270BDD98028}"/>
    <cellStyle name="Footnote" xfId="13" xr:uid="{65F827EA-DF76-47C6-BD87-4C9F19BBBDE6}"/>
    <cellStyle name="Good" xfId="14" xr:uid="{F186D28E-AF49-49FB-A54D-415609453703}"/>
    <cellStyle name="Heading" xfId="15" xr:uid="{2F2984C8-4801-4E7E-B930-F0DD67D8B786}"/>
    <cellStyle name="Heading 1" xfId="16" xr:uid="{D562F566-15CA-493A-AE16-9ADAD8FD428B}"/>
    <cellStyle name="Heading 2" xfId="17" xr:uid="{18E93201-9A14-48D5-AD04-14ED2D5A6F8C}"/>
    <cellStyle name="Hyperlink" xfId="18" xr:uid="{4C962AC5-F515-42AB-B378-E99C99572B89}"/>
    <cellStyle name="Milliers 2" xfId="3" xr:uid="{1F25A360-E988-41A4-8013-EE65E32603A6}"/>
    <cellStyle name="Milliers 3" xfId="26" xr:uid="{A52F1FB8-1D7D-40C8-9B34-9C3EFA9ED94D}"/>
    <cellStyle name="Neutral" xfId="19" xr:uid="{F215F1A7-6A34-42A6-AEA0-FE1E2BE1C219}"/>
    <cellStyle name="Normal" xfId="0" builtinId="0" customBuiltin="1"/>
    <cellStyle name="Normal 2" xfId="20" xr:uid="{1F1071D9-592A-4EBD-84D6-A28367A39210}"/>
    <cellStyle name="Normal 2 2" xfId="28" xr:uid="{4BE4092E-A3A6-45E7-AC85-E6BC13D52313}"/>
    <cellStyle name="Normal 2 3" xfId="27" xr:uid="{AC8DF446-3B2B-4ABE-AA17-4D28FFF12F0C}"/>
    <cellStyle name="Normal 3" xfId="2" xr:uid="{13176AA3-B863-4021-9EEA-2B8BD16E07C3}"/>
    <cellStyle name="Normal_Feuil2" xfId="1" xr:uid="{B988E424-F892-4B61-99EA-849CD08DB130}"/>
    <cellStyle name="Note 2" xfId="4" xr:uid="{0C06B01E-42FE-4E69-816D-D26C598ABCE0}"/>
    <cellStyle name="Pourcentage 2" xfId="21" xr:uid="{540C8C9C-F90D-45C9-8A45-74E11B2BD8F9}"/>
    <cellStyle name="Pourcentage 3" xfId="29" xr:uid="{1EFFC141-1574-4297-81DF-CD885A6BEE72}"/>
    <cellStyle name="Result" xfId="22" xr:uid="{07EF406E-D772-4748-B24B-6A0420495D2C}"/>
    <cellStyle name="Status" xfId="23" xr:uid="{2014DB07-5667-46C6-992B-239F8C16424B}"/>
    <cellStyle name="Text" xfId="24" xr:uid="{B328F9BE-B115-42CB-88B5-79CBD4D94C69}"/>
    <cellStyle name="Warning" xfId="25" xr:uid="{6C336322-992E-410F-965C-3C9C98D16724}"/>
  </cellStyles>
  <dxfs count="435">
    <dxf>
      <alignment vertical="center"/>
    </dxf>
    <dxf>
      <alignment wrapText="0"/>
    </dxf>
    <dxf>
      <alignment horizontal="center"/>
    </dxf>
    <dxf>
      <font>
        <color theme="0"/>
      </font>
    </dxf>
    <dxf>
      <fill>
        <patternFill patternType="none">
          <bgColor auto="1"/>
        </patternFill>
      </fill>
    </dxf>
    <dxf>
      <font>
        <color theme="4" tint="0.79998168889431442"/>
      </font>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4" tint="0.79998168889431442"/>
      </font>
    </dxf>
    <dxf>
      <fill>
        <patternFill patternType="none">
          <bgColor auto="1"/>
        </patternFill>
      </fill>
    </dxf>
    <dxf>
      <font>
        <color theme="0"/>
      </font>
    </dxf>
    <dxf>
      <alignment horizontal="center"/>
    </dxf>
    <dxf>
      <alignment wrapText="0"/>
    </dxf>
    <dxf>
      <alignment vertical="center"/>
    </dxf>
    <dxf>
      <font>
        <color theme="4" tint="0.79998168889431442"/>
      </font>
    </dxf>
    <dxf>
      <fill>
        <patternFill>
          <bgColor theme="4" tint="0.79998168889431442"/>
        </patternFill>
      </fill>
    </dxf>
    <dxf>
      <fill>
        <patternFill patternType="solid">
          <bgColor theme="1" tint="0.34998626667073579"/>
        </patternFill>
      </fill>
    </dxf>
    <dxf>
      <alignment horizontal="center"/>
    </dxf>
    <dxf>
      <alignment vertical="center"/>
    </dxf>
  </dxfs>
  <tableStyles count="0" defaultTableStyle="TableStyleMedium2" defaultPivotStyle="PivotStyleLight16"/>
  <colors>
    <mruColors>
      <color rgb="FFFFFF53"/>
      <color rgb="FFFFFF99"/>
      <color rgb="FFFFB3CC"/>
      <color rgb="FFFFD1E0"/>
      <color rgb="FFFFE5EE"/>
      <color rgb="FFFFFFCC"/>
      <color rgb="FFF2CEE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7</xdr:col>
      <xdr:colOff>244797</xdr:colOff>
      <xdr:row>0</xdr:row>
      <xdr:rowOff>0</xdr:rowOff>
    </xdr:from>
    <xdr:ext cx="1305473" cy="899255"/>
    <xdr:pic>
      <xdr:nvPicPr>
        <xdr:cNvPr id="3" name="Image 2">
          <a:extLst>
            <a:ext uri="{FF2B5EF4-FFF2-40B4-BE49-F238E27FC236}">
              <a16:creationId xmlns:a16="http://schemas.microsoft.com/office/drawing/2014/main" id="{9270E583-045F-4BEF-996B-854685259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18440" y="0"/>
          <a:ext cx="1305473" cy="8992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283943</xdr:colOff>
      <xdr:row>1</xdr:row>
      <xdr:rowOff>819422</xdr:rowOff>
    </xdr:to>
    <xdr:pic>
      <xdr:nvPicPr>
        <xdr:cNvPr id="3" name="Image 2">
          <a:extLst>
            <a:ext uri="{FF2B5EF4-FFF2-40B4-BE49-F238E27FC236}">
              <a16:creationId xmlns:a16="http://schemas.microsoft.com/office/drawing/2014/main" id="{CF547BE7-EBF0-4A27-A3E2-6371DF8DC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6025" y="0"/>
          <a:ext cx="1386938" cy="100039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ptiste Guibert" refreshedDate="45987.454399884256" createdVersion="8" refreshedVersion="8" minRefreshableVersion="3" recordCount="61" xr:uid="{397B226F-5F69-4C15-A849-9743C0AAF6DD}">
  <cacheSource type="worksheet">
    <worksheetSource name="Tableau18"/>
  </cacheSource>
  <cacheFields count="171">
    <cacheField name="CODE_EPCI" numFmtId="49">
      <sharedItems/>
    </cacheField>
    <cacheField name="NOM_EPCI" numFmtId="49">
      <sharedItems count="1265">
        <s v="CA du Cotentin"/>
        <s v="CU Le Mans Métropole"/>
        <s v="CU du Grand Poitiers"/>
        <s v="Orléans Métropole"/>
        <s v="CA Saint Germain Boucles de Seine"/>
        <s v="Dijon Métropole"/>
        <s v="CU Grand Besançon Métropole"/>
        <s v="CU Caen la Mer"/>
        <s v="CU Le Havre Seine Métropole"/>
        <s v="CA Grand Paris Sud Seine Essonne Sénart"/>
        <s v="CA Communauté Paris-Saclay"/>
        <s v="CA Amiens Métropole"/>
        <s v="Métropole Rouen Normandie"/>
        <s v="Clermont Auvergne Métropole"/>
        <s v="CA Cœur d'Essonne Agglomération"/>
        <s v="CA Valence Romans Agglo"/>
        <s v="Métropole du Grand Nancy"/>
        <s v="Rennes Métropole"/>
        <s v="CA Valenciennes Métropole"/>
        <s v="CA Plaine Vallée"/>
        <s v="CU Angers Loire Métropole"/>
        <s v="CA de Cergy-Pontoise"/>
        <s v="CU du Grand Reims"/>
        <s v="CU Grand Paris Seine et Oise"/>
        <s v="Metz Métropole"/>
        <s v="CU Perpignan Méditerranée Métropole"/>
        <s v="Saint-Etienne Métropole"/>
        <s v="CA Paris - Vallée de la Marne"/>
        <s v="Toulouse Métropole"/>
        <s v="CA du Grand Avignon (COGA)"/>
        <s v="Grenoble-Alpes-Métropole"/>
        <s v="Nantes Métropole"/>
        <s v="Brest Métropole"/>
        <s v="Tours Métropole Val de Loire"/>
        <s v="CA Roissy Pays de France"/>
        <s v="Métropole Européenne de Lille"/>
        <s v="CA de Saint-Quentin-en-Yvelines"/>
        <s v="CU de Dunkerque"/>
        <s v="Bordeaux Métropole"/>
        <s v="CA de Nîmes Métropole"/>
        <s v="CA de La Rochelle"/>
        <s v="Eurométropole de Strasbourg"/>
        <s v="CA Val Parisis"/>
        <s v="CA du Grand Annecy"/>
        <s v="CA Versailles Grand Parc (CAVGP)"/>
        <s v="Métropole d'Aix-Marseille-Provence"/>
        <s v="Métropole de Lyon"/>
        <s v="CA du Pays Basque"/>
        <s v="Métropole du Grand Paris"/>
        <s v="Montpellier Méditerranée Métropole"/>
        <s v="Métropole Toulon-Provence-Méditerranée"/>
        <s v="CA de Sophia Antipolis"/>
        <s v="CA Lorient Agglomération"/>
        <s v="CA Territoire de la Côte Ouest (TCO)"/>
        <s v="Métropole Nice Côte d'Azur"/>
        <s v="CA Intercommunale du Nord de la Réunion (CINOR)"/>
        <s v="CA CIVIS (Communauté Intercommunale des Villes Solidaires)"/>
        <s v="CA de Béthune-Bruay, Artois-Lys Romane"/>
        <s v="CA de Lens - Liévin"/>
        <s v="CU Limoges Métropole"/>
        <s v="CA Mulhouse Alsace Agglomération"/>
        <s v="CA Lamballe Terre et Mer" u="1"/>
        <s v="CA Le Grand Narbonne" u="1"/>
        <s v="CC Haut-Jura Saint-Claude" u="1"/>
        <s v="CC Dronne et Belle" u="1"/>
        <s v="CC Terrassonnais Haut Périgord Noir" u="1"/>
        <s v="CC du Royans-Vercors" u="1"/>
        <s v="CA GrandSoissons Agglomération" u="1"/>
        <s v="CA L' Agglo Foix-Varilhes" u="1"/>
        <s v="CA Rochefort Océan" u="1"/>
        <s v="CC Sèvre et Loire" u="1"/>
        <s v="CC Bazois Loire Morvan" u="1"/>
        <s v="CC Pays du Mont-Blanc" u="1"/>
        <s v="CC de Desvres-Samer" u="1"/>
        <s v="CC Morvan Sommets et Grands Lacs" u="1"/>
        <s v="CC Rhône Lez Provence" u="1"/>
        <s v="CC Aunis Sud" u="1"/>
        <s v="CC Cœur de Beauce" u="1"/>
        <s v="CA Lisieux Normandie" u="1"/>
        <s v="CC de la Haute Comté" u="1"/>
        <s v="CC du Guillestrois et du Queyras" u="1"/>
        <s v="CA du Grand Dole" u="1"/>
        <s v="CC Pré-Bocage Intercom" u="1"/>
        <s v="CC Vallées et Plateau d'Ardenne" u="1"/>
        <s v="CC Ardennes Thiérache" u="1"/>
        <s v="CC Sauer-Pechelbronn" u="1"/>
        <s v="CC des Quatre Rivières" u="1"/>
        <s v="CC du Pays de Niederbronn-les-Bains" u="1"/>
        <s v="CA Beaune, Côte et Sud - Communauté Beaune-Chagny-Nolay" u="1"/>
        <s v="CC des Hauts du Perche" u="1"/>
        <s v="CC Saint-Marcellin Vercors Isère Communauté" u="1"/>
        <s v="CC du Pays Haut Val d'Alzette" u="1"/>
        <s v="CC du Grand Autunois Morvan" u="1"/>
        <s v="CC Couesnon Marches de Bretagne" u="1"/>
        <s v="CC de la Haute-Bigorre" u="1"/>
        <s v="CC Thiers Dore et Montagne" u="1"/>
        <s v="CC des Terres du Lauragais" u="1"/>
        <s v="CC Mad et Moselle" u="1"/>
        <s v="CA d'Épinal" u="1"/>
        <s v="CC Méditerranée Porte des Maures" u="1"/>
        <s v="CC de la Plaine du Nord Loiret" u="1"/>
        <s v="CC Cœur de France" u="1"/>
        <s v="CC Chavanon Combrailles et Volcans" u="1"/>
        <s v="CC du Pays de Dol et de la Baie du Mont Saint-Michel" u="1"/>
        <s v="CC des Vosges côté Sud Ouest" u="1"/>
        <s v="CC Touraine Vallée de l'Indre" u="1"/>
        <s v="CC Maine Saosnois" u="1"/>
        <s v="CC de la Champagne Conlinoise et du Pays de Sillé" u="1"/>
        <s v="CC Cœur et Coteaux du Comminges" u="1"/>
        <s v="CC du Clunisois" u="1"/>
        <s v="CC Châteaubriant-Derval" u="1"/>
        <s v="CA Agglomération d'Agen" u="1"/>
        <s v="CC Marche Occitane - Val d'Anglin" u="1"/>
        <s v="CC Charlieu-Belmont" u="1"/>
        <s v="CC de Cèze Cévennes" u="1"/>
        <s v="CC de l'Oriente" u="1"/>
        <s v="CC Presqu'île de Crozon-Aulne maritime" u="1"/>
        <s v="CC de Gevrey-Chambertin et de Nuits-Saint-Georges" u="1"/>
        <s v="CC du Sud-Artois" u="1"/>
        <s v="CC du Grand Pic Saint-Loup" u="1"/>
        <s v="CC des Baronnies en Drôme Provençale" u="1"/>
        <s v="CC Vienne et Gartempe" u="1"/>
        <s v="CC de la Vanne et du Pays d'Othe" u="1"/>
        <s v="CC du Val de l'Oise" u="1"/>
        <s v="CA Saint-Lô Agglo" u="1"/>
        <s v="CA du Grand Cahors" u="1"/>
        <s v="CC du Pays de Mirepoix" u="1"/>
        <s v="CA Flers Agglo" u="1"/>
        <s v="CC des Monts d'Alban et du Villefranchois" u="1"/>
        <s v="CA de la Porte du Hainaut" u="1"/>
        <s v="CC des Pays du Sel et du Vermois" u="1"/>
        <s v="CC Loire Layon Aubance" u="1"/>
        <s v="CC de Montaigne Montravel et Gurson" u="1"/>
        <s v="CC Le Gesnois Bilurien" u="1"/>
        <s v="CC Terres de Bresse" u="1"/>
        <s v="CC Bresse Louhannaise Intercom'" u="1"/>
        <s v="CC Touraine Val de Vienne" u="1"/>
        <s v="CC des Vallées de la Braye et de l'Anille" u="1"/>
        <s v="CC Vallées de l'Orne et de l'Odon" u="1"/>
        <s v="CA de Bar-le-Duc - Sud Meuse" u="1"/>
        <s v="CC des Vals d'Aix et Isable" u="1"/>
        <s v="CC du Bas Armagnac" u="1"/>
        <s v="CC Thiérache Sambre et Oise" u="1"/>
        <s v="CC Le Grand Charolais" u="1"/>
        <s v="CC Haut Limousin en Marche" u="1"/>
        <s v="CA Annonay Rhône Agglo" u="1"/>
        <s v="CA de la Région de Château-Thierry" u="1"/>
        <s v="CA Chartres Métropole" u="1"/>
        <s v="CC Billom Communauté" u="1"/>
        <s v="CC Bassée-Montois" u="1"/>
        <s v="CC Terre d'Eau" u="1"/>
        <s v="CA du Bocage Bressuirais" u="1"/>
        <s v="CA Thonon Agglomération" u="1"/>
        <s v="CC Creuse Confluence" u="1"/>
        <s v="CC des Sources de l'Orne" u="1"/>
        <s v="CC Cazals-Salviac" u="1"/>
        <s v="CC de Charente Limousine" u="1"/>
        <s v="CC Lacs et Gorges du Verdon" u="1"/>
        <s v="CA Clisson Sèvre et Maine Agglo" u="1"/>
        <s v="CC de l'Est de la Somme" u="1"/>
        <s v="CC du Lautrécois et du Pays d'Agout" u="1"/>
        <s v="CC des Montagnes du Giffre" u="1"/>
        <s v="CC Pays Forcalquier et Montagne de Lure" u="1"/>
        <s v="CC Bugey Sud" u="1"/>
        <s v="CC du Cordais et du Causse (4 C)" u="1"/>
        <s v="CC du Périgord Ribéracois" u="1"/>
        <s v="CC du Pays de Serres en Quercy" u="1"/>
        <s v="CC Val Vanoise" u="1"/>
        <s v="CA de Vesoul" u="1"/>
        <s v="CC des Portes de Sologne" u="1"/>
        <s v="CC Isle Double Landais" u="1"/>
        <s v="CC de la Région de Rambervillers" u="1"/>
        <s v="CC Sauldre et Sologne" u="1"/>
        <s v="CC Roche aux Fées Communauté" u="1"/>
        <s v="CA Étampois Sud Essonne" u="1"/>
        <s v="CA Carcassonne Agglo" u="1"/>
        <s v="CC Beaujolais Pierres Dorées" u="1"/>
        <s v="CC des Vallées du Haut-Anjou" u="1"/>
        <s v="CA de Haguenau" u="1"/>
        <s v="CC de la Baie du Cotentin" u="1"/>
        <s v="CC Côte Ouest Centre Manche" u="1"/>
        <s v="CC Cœur de Maurienne Arvan" u="1"/>
        <s v="CC Cœur de Tarentaise" u="1"/>
        <s v="CC des Coëvrons" u="1"/>
        <s v="CC Meuse Rognon" u="1"/>
        <s v="CC du Grand Langres" u="1"/>
        <s v="CC Haut Val de Sèvre" u="1"/>
        <s v="CC de Damvillers Spincourt" u="1"/>
        <s v="CC Élan Limousin Avenir Nature" u="1"/>
        <s v="CC Pévèle-Carembault" u="1"/>
        <s v="CC Arize Lèze" u="1"/>
        <s v="CC des Monts de Lacaune et de la Montagne du Haut Languedoc" u="1"/>
        <s v="CC Val de Meuse - Voie Sacrée" u="1"/>
        <s v="CC Interco Normandie Sud Eure" u="1"/>
        <s v="CC Chinon, Vienne et Loire" u="1"/>
        <s v="Vallée Sud-Grand Paris" u="1"/>
        <s v="CC Carmausin-Ségala" u="1"/>
        <s v="CC Portes du Berry entre Loire et Val d'Aubois" u="1"/>
        <s v="CC de l'Alta Rocca" u="1"/>
        <s v="CC du Haut Vallespir" u="1"/>
        <s v="CC de Hanau-La Petite Pierre" u="1"/>
        <s v="CC de l'Île-Rousse - Balagne" u="1"/>
        <s v="CA du Niortais" u="1"/>
        <s v="CC de la Moivre à la Coole" u="1"/>
        <s v="CC du Haut-Poitou" u="1"/>
        <s v="CC du Haut Béarn" u="1"/>
        <s v="CC du Serein" u="1"/>
        <s v="CA Seine-Eure" u="1"/>
        <s v="CC Haute Sarthe Alpes Mancelles" u="1"/>
        <s v="CC La Domitienne" u="1"/>
        <s v="CC Giennoises" u="1"/>
        <s v="CC Lieuvin Pays d'Auge" u="1"/>
        <s v="CC des Hautes Vosges" u="1"/>
        <s v="CC Sud Alsace Largue" u="1"/>
        <s v="CC des Portes d'Ariège Pyrénées" u="1"/>
        <s v="CC Isle et Crempse en Périgord" u="1"/>
        <s v="CC des Vosges du Sud" u="1"/>
        <s v="CC du Pays du Neubourg" u="1"/>
        <s v="CC Cœur Côte Fleurie" u="1"/>
        <s v="CC de Fium'Orbu Castellu" u="1"/>
        <s v="CC Castillon/Pujols" u="1"/>
        <s v="CC Val ès Dunes" u="1"/>
        <s v="CC de la Sologne des Rivières" u="1"/>
        <s v="CA Haut - Bugey Agglomération" u="1"/>
        <s v="CC Sundgau" u="1"/>
        <s v="CC Côtes de Champagne et Val de Saulx" u="1"/>
        <s v="CA Provence-Alpes-Agglomération" u="1"/>
        <s v="CA du Sicoval" u="1"/>
        <s v="CC du Pays d'Othe" u="1"/>
        <s v="CC Jabron-Lure-Vançon-Durance" u="1"/>
        <s v="CA ECLA  (Espace Communautaire Lons Agglomération)" u="1"/>
        <s v="CC de l'Orvin et de l'Ardusson" u="1"/>
        <s v="CC Les Bertranges" u="1"/>
        <s v="CA Terres de Montaigu" u="1"/>
        <s v="CC du Chaourçois et du Val d'Armance" u="1"/>
        <s v="CA Laval Agglomération" u="1"/>
        <s v="CC Ponthieu-Marquenterre" u="1"/>
        <s v="CC des Rives du Haut Allier" u="1"/>
        <s v="CC du Grand Roye" u="1"/>
        <s v="CC Brioude Sud Auvergne" u="1"/>
        <s v="CC du Vexin Normand" u="1"/>
        <s v="CA du Pays de Gex" u="1"/>
        <s v="CC du Pays des Paillons" u="1"/>
        <s v="CC Intercom Bernay Terres de Normandie" u="1"/>
        <s v="CC Hautes Terres Communauté" u="1"/>
        <s v="CC Bresse Haute Seille" u="1"/>
        <s v="Plaine Commune" u="1"/>
        <s v="CC Côte d'Émeraude" u="1"/>
        <s v="CC du Pays d'Urfé" u="1"/>
        <s v="CC Mellois en Poitou" u="1"/>
        <s v="CC Val d'Ille-Aubigné" u="1"/>
        <s v="CC de Calvi Balagne" u="1"/>
        <s v="CC du Causse de Labastide-Murat" u="1"/>
        <s v="CC Baud Communauté" u="1"/>
        <s v="CC Grand Sud Tarn et Garonne" u="1"/>
        <s v="CC Celavu-Prunelli" u="1"/>
        <s v="CC Porte Océane du Limousin" u="1"/>
        <s v="CC du Pays Houdanais (CCPH)" u="1"/>
        <s v="CC de la Castagniccia-Casinca" u="1"/>
        <s v="CC des Ballons des Hautes-Vosges" u="1"/>
        <s v="CC de Ventadour - Egletons - Monédières" u="1"/>
        <s v="CC Bièvre Isère" u="1"/>
        <s v="CC du Canton de La Chambre" u="1"/>
        <s v="CC du Pays d'Héricourt" u="1"/>
        <s v="CC Saint Affricain, Roquefort, Sept Vallons" u="1"/>
        <s v="CC Perthois-Bocage et Der" u="1"/>
        <s v="CC Bretagne Romantique" u="1"/>
        <s v="CC de Haute Cornouaille" u="1"/>
        <s v="CA Cholet Agglomération" u="1"/>
        <s v="CC Les Balcons du Dauphiné" u="1"/>
        <s v="CC du Gâtinais en Bourgogne" u="1"/>
        <s v="CC Saône Doubs Bresse" u="1"/>
        <s v="CC Isle Vern Salembre en Périgord" u="1"/>
        <s v="CC des Lacs de Champagne" u="1"/>
        <s v="CC du Bassin de Pont-à-Mousson" u="1"/>
        <s v="CC Val de Charente" u="1"/>
        <s v="CC Cingal-Suisse Normande" u="1"/>
        <s v="CC des Portes de l'Entre-Deux-Mers" u="1"/>
        <s v="CC Portes de la Creuse en Marche" u="1"/>
        <s v="CC du Crestois et de Pays de Saillans Cœur de Drôme" u="1"/>
        <s v="CC Terres de Saône" u="1"/>
        <s v="CC Tannay-Brinon-Corbigny" u="1"/>
        <s v="CC Sud Nivernais" u="1"/>
        <s v="CC Monts d'Arrée Communauté" u="1"/>
        <s v="CC Centre Morbihan Communauté" u="1"/>
        <s v="CC Cère et Goul en Carladès" u="1"/>
        <s v="CC Terre d'Émeraude Communauté" u="1"/>
        <s v="CC Les Portes Briardes entre Villes et Forêts" u="1"/>
        <s v="CC du Pays Sabolien" u="1"/>
        <s v="CC du Rouillacais" u="1"/>
        <s v="CC Sidobre Vals et Plateaux" u="1"/>
        <s v="CC du Mont des Avaloirs" u="1"/>
        <s v="CC des Monts du Lyonnais" u="1"/>
        <s v="CC de l'Argonne Champenoise" u="1"/>
        <s v="CC de l'Île de Ré" u="1"/>
        <s v="CC de Domme-Villefranche du Périgord" u="1"/>
        <s v="CC Val Eyrieux" u="1"/>
        <s v="CC Terre d'Auge" u="1"/>
        <s v="CC Sumène - Artense" u="1"/>
        <s v="CC FerCher" u="1"/>
        <s v="CC Vézère-Monédières-Millesources" u="1"/>
        <s v="CC de Granville, Terre et Mer" u="1"/>
        <s v="CC du Sud Gironde" u="1"/>
        <s v="CC Terre Lorraine du Longuyonnais" u="1"/>
        <s v="CA Alès Agglomération" u="1"/>
        <s v="CA Grand Auch Cœur de Gascogne" u="1"/>
        <s v="CC Saint-Flour Communauté" u="1"/>
        <s v="CC du Lac d'Aiguebelette (CCLA)" u="1"/>
        <s v="CC du Limouxin" u="1"/>
        <s v="CA du Bassin d'Aurillac" u="1"/>
        <s v="CC du Pays de Mauriac" u="1"/>
        <s v="CC du Pays de Salers" u="1"/>
        <s v="CC des Vallées du Clain" u="1"/>
        <s v="CC Mayenne Communauté" u="1"/>
        <s v="CC LBN Communauté" u="1"/>
        <s v="CC de la Châtaigneraie Cantalienne" u="1"/>
        <s v="CC Haut Nivernais-Val d'Yonne" u="1"/>
        <s v="CA Maubeuge Val de Sambre" u="1"/>
        <s v="CC du Pithiverais" u="1"/>
        <s v="CC de l'Île de Noirmoutier" u="1"/>
        <s v="CC du Territoire Nord Picardie" u="1"/>
        <s v="CC du Cap Corse" u="1"/>
        <s v="CC Entre Bièvre et Rhône" u="1"/>
        <s v="CA Arlysère" u="1"/>
        <s v="CC du Barséquanais en Champagne" u="1"/>
        <s v="CC La Grandvallière" u="1"/>
        <s v="CC Terres d'Argentan Interco" u="1"/>
        <s v="CA de Cambrai" u="1"/>
        <s v="CA Montélimar Agglomération" u="1"/>
        <s v="CC Terroir de Caux" u="1"/>
        <s v="CC du Pays Gentiane" u="1"/>
        <s v="CC de Commercy - Void - Vaucouleurs" u="1"/>
        <s v="CC Pays d'Apt-Luberon" u="1"/>
        <s v="CC de la Matheysine" u="1"/>
        <s v="CC entre Beauce et Perche" u="1"/>
        <s v="CC du Centre Corse" u="1"/>
        <s v="CC Fier et Usses" u="1"/>
        <s v="CA Mauges Communauté" u="1"/>
        <s v="CC Argonne-Meuse" u="1"/>
        <s v="CC Haut-Léon Communauté" u="1"/>
        <s v="CC Maurienne Galibier" u="1"/>
        <s v="CC La Septaine" u="1"/>
        <s v="CA du Grand Chambéry" u="1"/>
        <s v="CC de Montbenoît" u="1"/>
        <s v="CC du Grand Châteaudun" u="1"/>
        <s v="CC Houve-Pays Boulageois" u="1"/>
        <s v="CC Ploërmel Communauté" u="1"/>
        <s v="CC Midi Corrézien" u="1"/>
        <s v="CC Haute-Corrèze Communauté" u="1"/>
        <s v="CA Vitré Communauté" u="1"/>
        <s v="CC de Sézanne-Sud Ouest Marnais" u="1"/>
        <s v="CC Chablis Villages et Terroirs" u="1"/>
        <s v="CC Bouzonvillois-Trois Frontières" u="1"/>
        <s v="CC Loudéac Communauté - Bretagne Centre" u="1"/>
        <s v="CC de la Vallée de Kaysersberg" u="1"/>
        <s v="CA Le Muretain Agglo" u="1"/>
        <s v="CC Comtal Lot et Truyère" u="1"/>
        <s v="CC Loue-Lison" u="1"/>
        <s v="CC des Deux Vallées Vertes" u="1"/>
        <s v="CC Champsaur-Valgaudemar" u="1"/>
        <s v="CA de la Provence Verte" u="1"/>
        <s v="CA Châteauroux Métropole" u="1"/>
        <s v="CC Canaux et Forêts en Gâtinais" u="1"/>
        <s v="CC Cœur du Perche" u="1"/>
        <s v="CC du Pays de Ribeauvillé" u="1"/>
        <s v="CC de l'Ouest Vosgien" u="1"/>
        <s v="CC Couserans-Pyrénées" u="1"/>
        <s v="CC de l'Oise Picarde" u="1"/>
        <s v="CA du Beauvaisis" u="1"/>
        <s v="CC Thelloise" u="1"/>
        <s v="CC Les Vals du Dauphiné" u="1"/>
        <s v="CC du Pays de Saverne" u="1"/>
        <s v="CC Sarrebourg Moselle Sud" u="1"/>
        <s v="CC Berry Loire Puisaye" u="1"/>
        <s v="CC du Confluent et des Coteaux de Prayssas" u="1"/>
        <s v="CC du Plateau de Frasne et du Val du Drugeon (CFD)" u="1"/>
        <s v="CC Randon - Margeride" u="1"/>
        <s v="CC Champagne Boischauts" u="1"/>
        <s v="CC Provence Verdon" u="1"/>
        <s v="CC Anjou Loir et Sarthe" u="1"/>
        <s v="CC des Terres d'Apcher-Margeride-Aubrac" u="1"/>
        <s v="CC Albret Communauté" u="1"/>
        <s v="CC de la Dombes" u="1"/>
        <s v="CC Leff Armor Communauté" u="1"/>
        <s v="CC Dômes Sancy Artense" u="1"/>
        <s v="CC Gorges Causses Cévennes" u="1"/>
        <s v="CC Mont Lozère" u="1"/>
        <s v="CC Mond'Arverne Communauté" u="1"/>
        <s v="CC de Vezouze en Piémont" u="1"/>
        <s v="CC du Civraisien en Poitou" u="1"/>
        <s v="CA Mont-Saint-Michel-Normandie" u="1"/>
        <s v="CA Tarbes-Lourdes-Pyrénées" u="1"/>
        <s v="CC Pays d'Orthe et Arrigans" u="1"/>
        <s v="CC Terres de Chalosse" u="1"/>
        <s v="CA du Libournais" u="1"/>
        <s v="CC Communauté Bray-Eawy" u="1"/>
        <s v="CC Brie des Rivières et Châteaux" u="1"/>
        <s v="CC Ambert Livradois Forez" u="1"/>
        <s v="CC Chalosse Tursan" u="1"/>
        <s v="CC Champagnole Nozeroy Jura" u="1"/>
        <s v="CA du Bassin de Brive" u="1"/>
        <s v="CC de Villedieu Intercom" u="1"/>
        <s v="CC du Pays de Mormal" u="1"/>
        <s v="CA Troyes Champagne Métropole" u="1"/>
        <s v="CC des Hautes Terres de l'Aubrac" u="1"/>
        <s v="CC Pays Fort Sancerrois Val de Loire" u="1"/>
        <s v="CC du Béarn des Gaves" u="1"/>
        <s v="CC du Pays de Rouffach, Vignobles et Châteaux" u="1"/>
        <s v="CC Serein et Armance" u="1"/>
        <s v="CC Terres des Confluences" u="1"/>
        <s v="CC des Bastides Dordogne-Périgord" u="1"/>
        <s v="CC Roumois Seine" u="1"/>
        <s v="CC de la Haute Ariège" u="1"/>
        <s v="CC du Pays Dunois" u="1"/>
        <s v="CC Altitude 800" u="1"/>
        <s v="CC de Forez-Est" u="1"/>
        <s v="CC Mézenc-Loire-Meygal" u="1"/>
        <s v="CC Saint-Pourçain Sioule Limagne" u="1"/>
        <s v="CC Causses et Vallée de la Dordogne" u="1"/>
        <s v="CA du Pays de Laon" u="1"/>
        <s v="CC de Pont-Audemer / Val de Risle" u="1"/>
        <s v="CC du Périgord Nontronnais" u="1"/>
        <s v="CA Loire Forez Agglomération" u="1"/>
        <s v="CC Creuse Sud Ouest" u="1"/>
        <s v="CA du Pays de Saint Malo Agglomération" u="1"/>
        <s v="CA du Pays de Grasse" u="1"/>
        <s v="CA du Grand Guéret" u="1"/>
        <s v="CC Pays de Nérondes" u="1"/>
        <s v="CA de Chaumont" u="1"/>
        <s v="CC Plateau de Caux" u="1"/>
        <s v="CC du Pays du Coquelicot" u="1"/>
        <s v="CC Levroux Boischaut Champagne" u="1"/>
        <s v="CC de l'Île d'Oléron" u="1"/>
        <s v="CC des Terres d'Auxois" u="1"/>
        <s v="CC des Cévennes au Mont Lozère" u="1"/>
        <s v="CC Pays de Fontenay-Vendée" u="1"/>
        <s v="CC de la Thiérache du Centre" u="1"/>
        <s v="CC du Pays de la Serre" u="1"/>
        <s v="CC du Val de l'Aisne" u="1"/>
        <s v="CC du Pays d'Uzerche" u="1"/>
        <s v="CC Périgord-Limousin" u="1"/>
        <s v="CC Coeur du Pays Haut" u="1"/>
        <s v="CC de Bénévent Grand Bourg" u="1"/>
        <s v="CC de la Beauce Loirétaine" u="1"/>
        <s v="CC du Pays Arnay Liernais" u="1"/>
        <s v="CA Les Sables d'Olonne Agglomération" u="1"/>
        <s v="CC Avre Luce Noye" u="1"/>
        <s v="CA Moulins Communauté" u="1"/>
        <s v="CC Vierzon-Sologne-Berry" u="1"/>
        <s v="CC des Collines du Perche Normand" u="1"/>
        <s v="CC de l'Agglomération Migennoise" u="1"/>
        <s v="CC du Pays Beaume-Drobie" u="1"/>
        <s v="CC de la Côtière à Montluel" u="1"/>
        <s v="CC de l'Argonne Ardennaise" u="1"/>
        <s v="CC de Vie et Boulogne" u="1"/>
        <s v="CC de la Champagne Picarde" u="1"/>
        <s v="CC du Pays d'Alésia et de la Seine" u="1"/>
        <s v="CC Rives de Saône" u="1"/>
        <s v="CC du Kreiz-Breizh (CCKB)" u="1"/>
        <s v="CC Le Grésivaudan" u="1"/>
        <s v="CC Vallée de l'Ubaye - Serre-Ponçon" u="1"/>
        <s v="CC Val de Gers" u="1"/>
        <s v="CA Agglo Pays d'Issoire" u="1"/>
        <s v="CC du Romorantinais et du Monestois" u="1"/>
        <s v="CC du Nogentais" u="1"/>
        <s v="CC du Haut Allier Margeride" u="1"/>
        <s v="CC de la Marche Berrichonne" u="1"/>
        <s v="CC du Bassin Auterivain Haut-Garonnais" u="1"/>
        <s v="CC du Perche" u="1"/>
        <s v="CC des Trois Forêts" u="1"/>
        <s v="CC Les Versants d'Aime" u="1"/>
        <s v="CC des Portes de la Thiérache" u="1"/>
        <s v="CC Cœur de Garonne" u="1"/>
        <s v="CC du District Urbain de Faulquemont" u="1"/>
        <s v="CC Picardie des Châteaux" u="1"/>
        <s v="CC Mirebellois et Fontenois" u="1"/>
        <s v="CC des Hauts-Tolosans" u="1"/>
        <s v="CC du Chemin des Dames" u="1"/>
        <s v="CC du Bassin d'Aubenas" u="1"/>
        <s v="CC Cœur de l'Avesnois" u="1"/>
        <s v="CC de l'Aillantais en Bourgogne" u="1"/>
        <s v="CC de Lévézou Pareloup" u="1"/>
        <s v="CC du Plateau de Montbazens" u="1"/>
        <s v="CC Aveyron Bas Ségala Viaur" u="1"/>
        <s v="CC de la Plaine de l'Ain" u="1"/>
        <s v="CC du Pays d'Huriel" u="1"/>
        <s v="CC du Pays d'Olmes" u="1"/>
        <s v="CC du Pays de Lapalisse" u="1"/>
        <s v="CC de Londinières" u="1"/>
        <s v="CC des Crêtes Préardennaises" u="1"/>
        <s v="CC du Pays Viganais" u="1"/>
        <s v="CC Berg et Coiron" u="1"/>
        <s v="CC Brocéliande Communauté" u="1"/>
        <s v="CC du Doubs Baumois" u="1"/>
        <s v="CC Montfort Communauté" u="1"/>
        <s v="CC du Pays des Ecrins" u="1"/>
        <s v="CC du Pays de Landivisiau" u="1"/>
        <s v="CC des Coteaux du Girou" u="1"/>
        <s v="CC des Bastides en Haut Agenais Périgord" u="1"/>
        <s v="CC de la Vallée de Chamonix-Mont-Blanc" u="1"/>
        <s v="CC Gérardmer Hautes Vosges" u="1"/>
        <s v="CA d'Arles-Crau-Camargue-Montagnette" u="1"/>
        <s v="CC du Pays de Falaise" u="1"/>
        <s v="CC de Nozay" u="1"/>
        <s v="CA Agglo du Pays de Dreux" u="1"/>
        <s v="CC du Pays de Saint-Éloy" u="1"/>
        <s v="CC Marche et Combraille en Aquitaine" u="1"/>
        <s v="CC Bruyères-Vallons des Vosges" u="1"/>
        <s v="CC Campagne-de-Caux" u="1"/>
        <s v="CC des Villes Sœurs" u="1"/>
        <s v="CC des Loges" u="1"/>
        <s v="CC Commentry Montmarault Néris Communauté" u="1"/>
        <s v="CC Pays d'Évian Vallée d'Abondance" u="1"/>
        <s v="CC Meurthe Mortagne Moselle" u="1"/>
        <s v="CA Morlaix Communauté" u="1"/>
        <s v="CC de la Vallée de la Haute Sarthe" u="1"/>
        <s v="CC Neste Barousse" u="1"/>
        <s v="CC Val de l'Indre - Brenne" u="1"/>
        <s v="CC de Saulieu" u="1"/>
        <s v="CC Briance Sud Haute Vienne" u="1"/>
        <s v="CC des Portes du Haut-Doubs" u="1"/>
        <s v="Est Ensemble" u="1"/>
        <s v="CC du Pays Châtillonnais" u="1"/>
        <s v="CC Cœur de Saintonge" u="1"/>
        <s v="CC du Diois" u="1"/>
        <s v="CC Dieulefit-Bourdeaux" u="1"/>
        <s v="CC du Val de Drôme en Biovallée" u="1"/>
        <s v="CA Golfe du Morbihan - Vannes Agglomération" u="1"/>
        <s v="CA Quimper Bretagne Occidentale" u="1"/>
        <s v="CA Grand Montauban" u="1"/>
        <s v="CC Terres du Haut Berry" u="1"/>
        <s v="CC Haute-Provence-Pays de Banon" u="1"/>
        <s v="CC du Pays du Vermandois" u="1"/>
        <s v="CA Bourges Plus" u="1"/>
        <s v="CA du Pays Ajaccien" u="1"/>
        <s v="CC Sud Vendée Littoral" u="1"/>
        <s v="Paris Est Marne et Bois" u="1"/>
        <s v="CC Quercy Vert-Aveyron" u="1"/>
        <s v="CC du Pays d'Iroise" u="1"/>
        <s v="CC Pays Rhin - Brisach" u="1"/>
        <s v="CC des 7 Vallées" u="1"/>
        <s v="CC de la Vallée du Garon (CCVG)" u="1"/>
        <s v="CC des Trois Rivières" u="1"/>
        <s v="CC Cœur de Charente" u="1"/>
        <s v="CA Douaisis Agglo" u="1"/>
        <s v="CC du Sud Avesnois" u="1"/>
        <s v="CC de la Tenarèze" u="1"/>
        <s v="CC de la Lomagne Gersoise" u="1"/>
        <s v="CC du Pays Foyen" u="1"/>
        <s v="CC du Pays de Montmédy" u="1"/>
        <s v="CC Pyrénées Audoises" u="1"/>
        <s v="CC Latitude Nord Gironde" u="1"/>
        <s v="CC Agly Fenouillèdes" u="1"/>
        <s v="CA du Grand Villeneuvois" u="1"/>
        <s v="CC Auxonne Pontailler Val de Saône" u="1"/>
        <s v="CA Saumur Val de Loire" u="1"/>
        <s v="CA Cannes Pays de Lérins" u="1"/>
        <s v="CC Entre Juine et Renarde (CCEJR)" u="1"/>
        <s v="CC des 4B Sud Charente" u="1"/>
        <s v="CC Brenne - Val de Creuse" u="1"/>
        <s v="CA du Bassin d'Arcachon Nord" u="1"/>
        <s v="CA du Gard Rhodanien" u="1"/>
        <s v="CC Grand Lieu Communauté" u="1"/>
        <s v="CC d'Erdre et Gesvres" u="1"/>
        <s v="CC de Sélestat" u="1"/>
        <s v="CC Arbois, Poligny, Salins, Cœur du Jura" u="1"/>
        <s v="CC du Perche et Haut Vendômois" u="1"/>
        <s v="CC du Pays entre Loire et Rhône" u="1"/>
        <s v="CC du Massif du Vercors" u="1"/>
        <s v="CC Anjou Bleu Communauté" u="1"/>
        <s v="CC du Val d'Ay" u="1"/>
        <s v="CC Causses Aigoual Cévennes" u="1"/>
        <s v="CC Isigny-Omaha Intercom" u="1"/>
        <s v="CC du Volvestre" u="1"/>
        <s v="CC de l'Alsace Bossue" u="1"/>
        <s v="CC Saône-Beaujolais" u="1"/>
        <s v="CC des Deux Vallées" u="1"/>
        <s v="CC Baugeois Vallée" u="1"/>
        <s v="CC du Pays d'Issoudun" u="1"/>
        <s v="CC de l'Oisans" u="1"/>
        <s v="CC Bastides de Lomagne" u="1"/>
        <s v="CC de Lacq-Orthez" u="1"/>
        <s v="CC du Pays Solesmois" u="1"/>
        <s v="CC du Centre du Haut-Rhin" u="1"/>
        <s v="CC Côtes de Meuse Woëvre" u="1"/>
        <s v="CC Lyon Saint Exupéry en Dauphiné" u="1"/>
        <s v="CC du Canton d'Erstein" u="1"/>
        <s v="CC Porte du Jura" u="1"/>
        <s v="CC de Vitry, Champagne et Der" u="1"/>
        <s v="CC de la Plaine Jurassienne" u="1"/>
        <s v="CC des Monts du Pilat" u="1"/>
        <s v="CC Brionnais Sud Bourgogne" u="1"/>
        <s v="CC de la Vallée de la Bruche" u="1"/>
        <s v="CC du Massif du Sancy" u="1"/>
        <s v="CC Ventoux Sud" u="1"/>
        <s v="CC Buëch-Dévoluy" u="1"/>
        <s v="CC du Pays de Sommières" u="1"/>
        <s v="CC Jura Nord" u="1"/>
        <s v="CC du Pays de Villeneuve en Armagnac Landais" u="1"/>
        <s v="CC des Lacs et Montagnes du Haut-Doubs" u="1"/>
        <s v="CC Maremne Adour Côte Sud" u="1"/>
        <s v="CC du Canton d'Oulchy-le-Château" u="1"/>
        <s v="CA Grand Belfort" u="1"/>
        <s v="CC de la Région de Bar-sur-Aube" u="1"/>
        <s v="CC Amognes Cœur du Nivernais" u="1"/>
        <s v="CA Gap-Tallard-Durance" u="1"/>
        <s v="CA Caux Seine Agglo" u="1"/>
        <s v="CC du Nord Est Béarn" u="1"/>
        <s v="CC du Vexin-Val de Seine" u="1"/>
        <s v="CC Inter-Caux-Vexin" u="1"/>
        <s v="CC Auzon Communauté" u="1"/>
        <s v="CC du Pays Orne Moselle" u="1"/>
        <s v="CC des Sucs" u="1"/>
        <s v="CC de Puisaye-Forterre" u="1"/>
        <s v="CC du Haut Pays du Velay communauté" u="1"/>
        <s v="CC de Cattenom et Environs" u="1"/>
        <s v="CC du Pays de Salars" u="1"/>
        <s v="CC du Pays d'Ancenis" u="1"/>
        <s v="CC des Quatre Vallées" u="1"/>
        <s v="CC de la Vallée du Lot et du Vignoble" u="1"/>
        <s v="Paris Ouest La Défense" u="1"/>
        <s v="CC l'Orée de la Brie" u="1"/>
        <s v="CA Portes de France-Thionville" u="1"/>
        <s v="CC de la Basse-Zorn" u="1"/>
        <s v="CA Val d'Yerres Val de Seine" u="1"/>
        <s v="CC de la Montagne Noire" u="1"/>
        <s v="CC Le Grand Ouest Toulousain" u="1"/>
        <s v="CC du Pays de Villersexel" u="1"/>
        <s v="CA Grand Longwy Agglomération" u="1"/>
        <s v="CC du Pays de Colombey et du Sud Toulois" u="1"/>
        <s v="CC de l'Aire Cantilienne" u="1"/>
        <s v="CC du Vallespir" u="1"/>
        <s v="CC Pyrénées Cerdagne" u="1"/>
        <s v="CA du Grand Cognac" u="1"/>
        <s v="CC Pays de Nexon Monts de Chalus" u="1"/>
        <s v="CC Loir-Lucé-Bercé" u="1"/>
        <s v="CC de la Gascogne Toulousaine" u="1"/>
        <s v="CA du Puy-en-Velay" u="1"/>
        <s v="CC du Frontonnais" u="1"/>
        <s v="CA de la Baie de Somme" u="1"/>
        <s v="CC Bresse Revermont 71" u="1"/>
        <s v="CC de Montesquieu" u="1"/>
        <s v="CC des Coteaux Arrats Gimone" u="1"/>
        <s v="CC de Miribel et du Plateau" u="1"/>
        <s v="CC Larzac et Vallées" u="1"/>
        <s v="CC Collines Isère Nord Communauté" u="1"/>
        <s v="CC Seulles Terre et Mer" u="1"/>
        <s v="CC du Golfe de Saint-Tropez" u="1"/>
        <s v="CC de la Côte d'Albâtre" u="1"/>
        <s v="CC Normandie-Cabourg-Pays d'Auge" u="1"/>
        <s v="CC Aunis Atlantique" u="1"/>
        <s v="CC Pleyben-Châteaulin-Porzay" u="1"/>
        <s v="CC Sud-Roussillon" u="1"/>
        <s v="CC de la Veyle" u="1"/>
        <s v="CC Sarlat-Périgord Noir" u="1"/>
        <s v="CC du Pays de Phalsbourg" u="1"/>
        <s v="Grand Paris Grand Est" u="1"/>
        <s v="CC de Semur-en-Brionnais" u="1"/>
        <s v="CC Carnelle Pays-de-France" u="1"/>
        <s v="CC de la Vallée de l'Oise et des Trois Forêts" u="1"/>
        <s v="CC de la Costa Verde" u="1"/>
        <s v="CU d'Arras" u="1"/>
        <s v="CC du Grand Cubzaguais" u="1"/>
        <s v="CA de Béziers-Méditerranée" u="1"/>
        <s v="CC de la Muse et des Raspes du Tarn" u="1"/>
        <s v="CC du Val de l'Eyre" u="1"/>
        <s v="CC Jalle-Eau-Bourde" u="1"/>
        <s v="CC du Clermontois" u="1"/>
        <s v="CC de la Plaine Dijonnaise" u="1"/>
        <s v="CC Médoc Atlantique" u="1"/>
        <s v="CC du Pays de Bray" u="1"/>
        <s v="CC du Val d'Orne" u="1"/>
        <s v="CC du Fronsadais" u="1"/>
        <s v="CU d'Alençon" u="1"/>
        <s v="CC de Mirecourt Dompaire" u="1"/>
        <s v="CC du Quercy Caussadais" u="1"/>
        <s v="CC Thoré Montagne Noire" u="1"/>
        <s v="CC des Deux Rives" u="1"/>
        <s v="CC de la Lomagne Tarn-et-Garonnaise" u="1"/>
        <s v="CC du Pays de Sainte-Odile" u="1"/>
        <s v="CC du Quercy Rouergue et des Gorges de l'Aveyron" u="1"/>
        <s v="CC de Noblat" u="1"/>
        <s v="CC Cœur de Nacre" u="1"/>
        <s v="CC du Haut Pays Bigouden" u="1"/>
        <s v="CC du Minervois au Caroux" u="1"/>
        <s v="CC Orée de Bercé - Belinois" u="1"/>
        <s v="CA du Boulonnais" u="1"/>
        <s v="CC Vallée des Baux-Alpilles (CC VBA)" u="1"/>
        <s v="CC du Pays de Lumbres" u="1"/>
        <s v="CC du Pays de Limours (CCPL)" u="1"/>
        <s v="CA Sète Agglopôle Méditerranée" u="1"/>
        <s v="CC de la Vallée d'Ossau" u="1"/>
        <s v="CA Lunel Agglo" u="1"/>
        <s v="CC Les Coteaux Bordelais" u="1"/>
        <s v="Boucle Nord de Seine" u="1"/>
        <s v="CC Pays d'Opale" u="1"/>
        <s v="CC des Sablons" u="1"/>
        <s v="CC des Coteaux du Val d'Arros" u="1"/>
        <s v="CC du Pays de Saint-Aulaye" u="1"/>
        <s v="CC Val'Aïgo" u="1"/>
        <s v="CA Grand Lac" u="1"/>
        <s v="CA Montargoise et Rives du Loing (AME)" u="1"/>
        <s v="CC du Pays Fléchois" u="1"/>
        <s v="CC du Pays de Mortagne" u="1"/>
        <s v="CC du Pays de l'Huisne Sarthoise" u="1"/>
        <s v="CC Aygues-Ouvèze en Provence (CCAOP)" u="1"/>
        <s v="CC Médoc Cœur de Presqu'île" u="1"/>
        <s v="CA des Sorgues du Comtat" u="1"/>
        <s v="CC du Haut Val d'Oise" u="1"/>
        <s v="CC du Bazadais" u="1"/>
        <s v="CC Vexin Centre" u="1"/>
        <s v="CC Ouche et Montagne" u="1"/>
        <s v="CC Osartis Marquion" u="1"/>
        <s v="CC Creuse Grand Sud" u="1"/>
        <s v="CA Luberon Monts de Vaucluse" u="1"/>
        <s v="CC Les Avant-Monts" u="1"/>
        <s v="CC du Bassin de Joinville en Champagne" u="1"/>
        <s v="CC Vallons de Haute-Bretagne Communauté" u="1"/>
        <s v="CC Dombes Saône Vallée" u="1"/>
        <s v="CC Armagnac Adour" u="1"/>
        <s v="CC Piège Lauragais Malepère" u="1"/>
        <s v="CC du Pays de Lamastre" u="1"/>
        <s v="CC des Hauts du Val de Saône" u="1"/>
        <s v="CC du Pays de Craon" u="1"/>
        <s v="CC de Marana-Golo" u="1"/>
        <s v="CC Forêts, Seine et Suzon" u="1"/>
        <s v="CC du Réolais en Sud Gironde" u="1"/>
        <s v="CA du Grand Verdun" u="1"/>
        <s v="CA Annemasse-Les Voirons-Agglomération" u="1"/>
        <s v="CC du Provinois" u="1"/>
        <s v="CC de la Haute Somme (Combles - Péronne - Roisel)" u="1"/>
        <s v="CC de Saint-Méen Montauban" u="1"/>
        <s v="CC Senlis Sud Oise" u="1"/>
        <s v="CC des Aspres" u="1"/>
        <s v="CA Grand Calais Terres et Mers" u="1"/>
        <s v="CA Colmar Agglomération" u="1"/>
        <s v="CC du Pays des Sorgues et des Monts de Vaucluse" u="1"/>
        <s v="CC de la Porte des Vosges Méridionales" u="1"/>
        <s v="CC Blavet Bellevue Océan Communauté" u="1"/>
        <s v="CA Villefranche Beaujolais Saône" u="1"/>
        <s v="CC de Seille et Grand Couronné" u="1"/>
        <s v="CC de l'Est Lyonnais (CCEL)" u="1"/>
        <s v="CC du Pays Sostranien" u="1"/>
        <s v="CA Sarreguemines Confluences" u="1"/>
        <s v="CA Riom Limagne et Volcans" u="1"/>
        <s v="CC Sausseron Impressionnistes" u="1"/>
        <s v="CC du Val de Bouzanne" u="1"/>
        <s v="CA du Caudrésis et du Catésis" u="1"/>
        <s v="CC Touraine-Est Vallées" u="1"/>
        <s v="CA Melun Val de Seine" u="1"/>
        <s v="CC Ardèche Rhône Coiron" u="1"/>
        <s v="CC Pyrénées Haut Garonnaises" u="1"/>
        <s v="CC du Jovinien" u="1"/>
        <s v="CC du Sud Territoire" u="1"/>
        <s v="CC d'Auberive Vingeanne et Montsaugeonnais" u="1"/>
        <s v="CC de l'Oust à Brocéliande" u="1"/>
        <s v="CC Yonne Nord" u="1"/>
        <s v="CC Tille et Venelle" u="1"/>
        <s v="CC Haut-Jura Arcade Communauté" u="1"/>
        <s v="CC de Haute-Tarentaise" u="1"/>
        <s v="CC du Plateau de Russey" u="1"/>
        <s v="CC Gally Mauldre" u="1"/>
        <s v="CC Pays de Montereau" u="1"/>
        <s v="CC du Pays de Honfleur-Beuzeville" u="1"/>
        <s v="CC Val 81" u="1"/>
        <s v="CA de Castres Mazamet" u="1"/>
        <s v="CC du Sor et de l'Agout" u="1"/>
        <s v="CA Fécamp Caux Littoral Agglomération" u="1"/>
        <s v="CA Roannais Agglomération" u="1"/>
        <s v="CC Astarac Arros en Gascogne" u="1"/>
        <s v="CA Vichy Communauté" u="1"/>
        <s v="CA La Roche-sur-Yon Agglomération" u="1"/>
        <s v="CC du Pays des Herbiers" u="1"/>
        <s v="CC de Freyming-Merlebach" u="1"/>
        <s v="CC Val de Gray" u="1"/>
        <s v="CA de l'Ouest Rhodanien" u="1"/>
        <s v="CC Intercom de la Vire au Noireau" u="1"/>
        <s v="CC du Sisteronais-Buëch" u="1"/>
        <s v="CC du Ried de Marckolsheim" u="1"/>
        <s v="CC Val Briard" u="1"/>
        <s v="CC du Kochersberg" u="1"/>
        <s v="CC Arc Sud Bretagne" u="1"/>
        <s v="CC du Pays du Saintois" u="1"/>
        <s v="CC Plaine Limagne" u="1"/>
        <s v="CC Le Tonnerrois en Bourgogne" u="1"/>
        <s v="CC Avallon, Vézelay, Morvan" u="1"/>
        <s v="CC Ardèche des Sources et Volcans" u="1"/>
        <s v="CC du Trièves" u="1"/>
        <s v="CC d'Aire-sur-l'Adour" u="1"/>
        <s v="CC des Portes de Romilly-sur-Seine" u="1"/>
        <s v="CC Le Dourdannais en Hurepoix (CCDH)" u="1"/>
        <s v="CA du Pays de Fontainebleau" u="1"/>
        <s v="CA de la Région Nazairienne et de l'Estuaire (CARENE)" u="1"/>
        <s v="CC du Val d'Essonne (CCVE)" u="1"/>
        <s v="CC du Val de Sarthe" u="1"/>
        <s v="CC de Mimizan" u="1"/>
        <s v="CC Pays de Nemours" u="1"/>
        <s v="CC Conflent-Canigó" u="1"/>
        <s v="CC Somme Sud-Ouest" u="1"/>
        <s v="CC Val de Saône Centre" u="1"/>
        <s v="CC Cœur de Loire" u="1"/>
        <s v="CC Rhony, Vistre, Vidourle" u="1"/>
        <s v="CC Arnon Boischaut Cher" u="1"/>
        <s v="CC du Quercy Blanc" u="1"/>
        <s v="CC Berry Grand Sud" u="1"/>
        <s v="CC de Thann-Cernay" u="1"/>
        <s v="CC Côte Landes Nature" u="1"/>
        <s v="CC Territoriale Sud-Luberon" u="1"/>
        <s v="CC du Châtillonnais en Berry" u="1"/>
        <s v="CC Castelnaudary Lauragais Audois" u="1"/>
        <s v="CC Région Lézignanaise, Corbières et Minervois" u="1"/>
        <s v="CC du Thouarsais" u="1"/>
        <s v="CC de Petite Camargue" u="1"/>
        <s v="CA Ventoux-Comtat-Venaissin (COVE)" u="1"/>
        <s v="CC Cœur du Var" u="1"/>
        <s v="CA Dracénie Provence Verdon Agglomération" u="1"/>
        <s v="CC de la Haute Vallée de Chevreuse" u="1"/>
        <s v="CC de la Station des Rousses-Haut Jura" u="1"/>
        <s v="CA Creil Sud Oise" u="1"/>
        <s v="CC de l'Estuaire" u="1"/>
        <s v="CC Vaison Ventoux" u="1"/>
        <s v="CC Val de Gâtine" u="1"/>
        <s v="CC du Seignanx" u="1"/>
        <s v="CC des Gorges de l'Ardèche" u="1"/>
        <s v="CA Val de Garonne Agglomération" u="1"/>
        <s v="CC Nièvre et Somme" u="1"/>
        <s v="CC Falaises du Talou" u="1"/>
        <s v="CA de Blois &quot;Agglopolys&quot;" u="1"/>
        <s v="CC du Rhône aux Gorges de l'Ardèche" u="1"/>
        <s v="CC Pays de Chantonnay" u="1"/>
        <s v="CC Pays des Vans en Cévennes" u="1"/>
        <s v="CC Enclave des Papes-Pays de Grignan" u="1"/>
        <s v="CA de Châlons-en-Champagne" u="1"/>
        <s v="CC Alpes d'Azur" u="1"/>
        <s v="CC du Pays Rhénan" u="1"/>
        <s v="CC du Sud Messin" u="1"/>
        <s v="CC Sud Retz Atlantique" u="1"/>
        <s v="CC des Grands Lacs" u="1"/>
        <s v="CC Cagire Garonne Salat" u="1"/>
        <s v="CC Pasquale Paoli" u="1"/>
        <s v="CC Océan Marais de Monts" u="1"/>
        <s v="CA Saint-Brieuc Armor Agglomération" u="1"/>
        <s v="CC Nebbiu - Conca d'Oro" u="1"/>
        <s v="CC de Belle-Île-en-Mer" u="1"/>
        <s v="CC Loches Sud Touraine" u="1"/>
        <s v="CC du Pays Fertois et du Bocage Carrougien" u="1"/>
        <s v="CC Saint Cyr Mère Boitier entre Charolais et Mâconnais" u="1"/>
        <s v="CC des Savoir-Faire" u="1"/>
        <s v="CC Usses et Rhône" u="1"/>
        <s v="CC Entre Arroux, Loire et Somme" u="1"/>
        <s v="CC Rives de Moselle" u="1"/>
        <s v="CC du Plateau de Lannemezan" u="1"/>
        <s v="CC du Pays de Trie et du Magnoac" u="1"/>
        <s v="CC La Rochefoucauld porte du Périgord" u="1"/>
        <s v="CC du Territoire de Lunéville à Baccarat" u="1"/>
        <s v="CC Mâconnais - Tournugeois" u="1"/>
        <s v="CC Decazeville Communauté" u="1"/>
        <s v="CC Les Portes de l'Ile de France" u="1"/>
        <s v="CA du Grand Angoulême" u="1"/>
        <s v="CC Estuaire et Sillon" u="1"/>
        <s v="CC Cœur de Berry" u="1"/>
        <s v="CC de la Montagne d'Ardèche" u="1"/>
        <s v="CC du Pays de Luxeuil" u="1"/>
        <s v="CA Territoires Vendômois" u="1"/>
        <s v="CC Retz-en-Valois" u="1"/>
        <s v="CC Val-de-Cher-Controis" u="1"/>
        <s v="CC Combrailles Sioule et Morge" u="1"/>
        <s v="CC Adour Madiran" u="1"/>
        <s v="CC Plaines et Monts de France" u="1"/>
        <s v="CC Cluses-Arve et Montagnes" u="1"/>
        <s v="CC du Grand Pontarlier" u="1"/>
        <s v="CC du Pays de l'Ozon" u="1"/>
        <s v="CC des 1000 étangs" u="1"/>
        <s v="CC du Dunois" u="1"/>
        <s v="CC du Warndt" u="1"/>
        <s v="CC Bresse Nord Intercom'" u="1"/>
        <s v="CC Cœur Haute Lande" u="1"/>
        <s v="CC des Coteaux Bellevue" u="1"/>
        <s v="CC Gartempe - Saint-Pardoux" u="1"/>
        <s v="CA Gaillac-Graulhet" u="1"/>
        <s v="CC Norge et Tille" u="1"/>
        <s v="CC du Pays de Lubersac-Pompadour" u="1"/>
        <s v="CC des Sources du Lac d'Annecy" u="1"/>
        <s v="CA Mâconnais Beaujolais Agglomération" u="1"/>
        <s v="CC Lavalette Tude Dronne" u="1"/>
        <s v="CC du Val d'Amour" u="1"/>
        <s v="CC Entr'Allier Besbre et Loire" u="1"/>
        <s v="CA Fougères Agglomération" u="1"/>
        <s v="CC Marches du Velay-Rochebaron" u="1"/>
        <s v="CA Rambouillet Territoires" u="1"/>
        <s v="CC de Gâtine-Racan" u="1"/>
        <s v="CC Moselle et Madon" u="1"/>
        <s v="CC du Liancourtois" u="1"/>
        <s v="CC du Bassin de Pompey" u="1"/>
        <s v="CC Conques-Marcillac" u="1"/>
        <s v="CC Liffré-Cormier Communauté" u="1"/>
        <s v="CA Redon Agglomération" u="1"/>
        <s v="CA Ardenne Métropole" u="1"/>
        <s v="CA du Val de Fensch" u="1"/>
        <s v="CC des Portes de Meuse" u="1"/>
        <s v="CC de la Cléry, du Betz et de l'Ouanne" u="1"/>
        <s v="CC de la Région d'Audruicq" u="1"/>
        <s v="CC du Briançonnais" u="1"/>
        <s v="CC du Pays de Montbozon et du Chanois" u="1"/>
        <s v="CC du Grand Armagnac" u="1"/>
        <s v="CC Cœur d'Astarac en Gascogne" u="1"/>
        <s v="CA du Pays de Meaux" u="1"/>
        <s v="CC des Collines du Perche" u="1"/>
        <s v="CC Coteaux et Vallées des Luys" u="1"/>
        <s v="CA Quimperlé Communauté" u="1"/>
        <s v="CC Douarnenez Communauté" u="1"/>
        <s v="CC de la Sologne des Étangs" u="1"/>
        <s v="CA d'Hénin-Carvin" u="1"/>
        <s v="CC de Pouilly-en-Auxois/Bligny-sur-Ouche" u="1"/>
        <s v="CC du Pays de Lafrançaise" u="1"/>
        <s v="CC de Portes Sud Périgord" u="1"/>
        <s v="CC Centre Tarn" u="1"/>
        <s v="CC Tarn-Agout" u="1"/>
        <s v="CC Serre-Ponçon" u="1"/>
        <s v="CA des Deux Baies en Montreuillois" u="1"/>
        <s v="CC Médullienne" u="1"/>
        <s v="CC Écueillé-Valençay" u="1"/>
        <s v="CA Épernay, Coteaux et Plaine de Champagne" u="1"/>
        <s v="CC Haute Maurienne Vanoise" u="1"/>
        <s v="CC des Monts de Gy" u="1"/>
        <s v="CC Vendée Grand Littoral" u="1"/>
        <s v="CC Entre Dore et Allier" u="1"/>
        <s v="CC des Portes de Rosheim" u="1"/>
        <s v="CC Porte de DrômArdèche" u="1"/>
        <s v="CC du Pays de Wissembourg" u="1"/>
        <s v="CC des Pays de L'Aigle" u="1"/>
        <s v="CC Drôme Sud Provence" u="1"/>
        <s v="CC rurales de l'Entre-Deux-Mers" u="1"/>
        <s v="CC Caux - Austreberthe" u="1"/>
        <s v="CC des Portes Euréliennes d'Île-de-France" u="1"/>
        <s v="CA Guingamp-Paimpol Agglomération de l'Armor à l'Argoat" u="1"/>
        <s v="CC Alpes-Provence-Verdon - Sources de Lumière" u="1"/>
        <s v="CC de la Vallée du Gapeau" u="1"/>
        <s v="CC du Pays de Saint-Fulgent - Les Essarts" u="1"/>
        <s v="CA Chauny-Tergnier-La Fère" u="1"/>
        <s v="CC Flandre Lys" u="1"/>
        <s v="CC du Pays Riolais" u="1"/>
        <s v="CA Terre de Provence" u="1"/>
        <s v="CC de Bièvre Est" u="1"/>
        <s v="CC des Hauts de Flandre" u="1"/>
        <s v="Grand Paris Seine Ouest" u="1"/>
        <s v="CC des Pays d'Oise et d'Halatte" u="1"/>
        <s v="CC Cœur de Savoie" u="1"/>
        <s v="CC des Vallons du Lyonnais (CCVL)" u="1"/>
        <s v="CC du Pays de Barr" u="1"/>
        <s v="CC des Campagnes de l'Artois" u="1"/>
        <s v="CC du Haut Pays du Montreuillois" u="1"/>
        <s v="CC des Vallées d'Auge et du Merlerault" u="1"/>
        <s v="CC du Piémont Cévenol" u="1"/>
        <s v="CA Evreux Portes de Normandie" u="1"/>
        <s v="CC du Genevois" u="1"/>
        <s v="CC Aure Louron" u="1"/>
        <s v="CC du Pays Rochois" u="1"/>
        <s v="CC Moret Seine et Loing" u="1"/>
        <s v="CC Cœur de Chartreuse" u="1"/>
        <s v="CC Cœur de Sologne" u="1"/>
        <s v="CC du Pays de Pontchâteau Saint-Gildas-des-Bois" u="1"/>
        <s v="CC Cœur d'Yvelines" u="1"/>
        <s v="CC de la Haute Saintonge" u="1"/>
        <s v="CC Coutances Mer et Bocage" u="1"/>
        <s v="CC du Pays de la Zorn" u="1"/>
        <s v="CC du Pays Mornantais (COPAMO)" u="1"/>
        <s v="CC Beaucaire Terre d'Argence" u="1"/>
        <s v="CC du Sud Marnais" u="1"/>
        <s v="CC Briance-Combade" u="1"/>
        <s v="CA de l'Albigeois (C2A)" u="1"/>
        <s v="CC du Bocage Mayennais" u="1"/>
        <s v="CC du Pays de Meslay-Grez" u="1"/>
        <s v="CC de l'Ernée" u="1"/>
        <s v="CC Pontivy Communauté" u="1"/>
        <s v="CC Airvaudais-Val du Thouet" u="1"/>
        <s v="CA Vienne Condrieu" u="1"/>
        <s v="CA Coulommiers Pays de Brie" u="1"/>
        <s v="CC du Canton de Charly-sur-Marne" u="1"/>
        <s v="CC Rhône Crussol" u="1"/>
        <s v="CA Pau Béarn Pyrénées" u="1"/>
        <s v="CC du Grand Saint-Émilionnais" u="1"/>
        <s v="CC des Landes d'Armagnac" u="1"/>
        <s v="CC de l'Outre-Forêt" u="1"/>
        <s v="CC Ouest Limousin" u="1"/>
        <s v="CC du Val Marnaysien" u="1"/>
        <s v="CC Questembert Communauté" u="1"/>
        <s v="CC Beauce Val de Loire" u="1"/>
        <s v="CC Serre-Ponçon Val d'Avance" u="1"/>
        <s v="CC de l'Arc Mosellan" u="1"/>
        <s v="CC du Pays de l'Arbresle (CCPA)" u="1"/>
        <s v="CC de Vendeuvre-Soulaines" u="1"/>
        <s v="CC Pyrénées catalanes" u="1"/>
        <s v="CC du Pays de Sancey-Belleherbe" u="1"/>
        <s v="CC de l'Aire à l'Argonne" u="1"/>
        <s v="CC du Pays de Stenay et du Val Dunois" u="1"/>
        <s v="CC Sud Côte Chalonnaise" u="1"/>
        <s v="CA de l'Auxerrois" u="1"/>
        <s v="CC Convergence Garonne" u="1"/>
        <s v="CC Entre Saône et Grosne" u="1"/>
        <s v="CC du Pays de Bitche" u="1"/>
        <s v="CC des Forêts du Perche" u="1"/>
        <s v="CA Arche Agglo" u="1"/>
        <s v="CC du Haut-Chablais" u="1"/>
        <s v="CC du Val de Sully" u="1"/>
        <s v="CC Sud Sarthe" u="1"/>
        <s v="CC de Gémozac et de la Saintonge Viticole" u="1"/>
        <s v="CA Bergeracoise" u="1"/>
        <s v="CA Royan Atlantique" u="1"/>
        <s v="CC Seine et Aube" u="1"/>
        <s v="CC Orne Lorraine Confluences" u="1"/>
        <s v="CC Isle-Loue-Auvézère en Périgord" u="1"/>
        <s v="CC Bretagne porte de Loire Communauté" u="1"/>
        <s v="CC Lyons Andelle" u="1"/>
        <s v="CC des Terres du Val de Loire" u="1"/>
        <s v="CC Terres de Perche" u="1"/>
        <s v="CC du Bocage Bourbonnais" u="1"/>
        <s v="CC du Vimeu" u="1"/>
        <s v="CC Bresse et Saône" u="1"/>
        <s v="CA Privas Centre Ardèche" u="1"/>
        <s v="CA Seine Normandie Agglomération" u="1"/>
        <s v="CC Touraine Ouest Val de Loire" u="1"/>
        <s v="CC du Val de Cher" u="1"/>
        <s v="CC Poher communauté" u="1"/>
        <s v="CC du Pays Bigouden Sud" u="1"/>
        <s v="CC Val de Ligne" u="1"/>
        <s v="CA de Saintes" u="1"/>
        <s v="CC Pyrénées Vallées des Gaves" u="1"/>
        <s v="CC du Pays de Maîche" u="1"/>
        <s v="CC Communauté Lesneven Côte des Légendes" u="1"/>
        <s v="CC Challans-Gois Communauté" u="1"/>
        <s v="CA Rodez Agglomération" u="1"/>
        <s v="CC du Grand Chambord" u="1"/>
        <s v="CC Gâtinais Val de Loing" u="1"/>
        <s v="CC du Pays de Tarascon" u="1"/>
        <s v="CC de Bayeux Intercom" u="1"/>
        <s v="CC de Millau Grands Causses" u="1"/>
        <s v="CC du Réquistanais" u="1"/>
        <s v="CC des Lisières de l'Oise" u="1"/>
        <s v="CC du Pays Noyonnais" u="1"/>
        <s v="CA Tulle Agglo" u="1"/>
        <s v="CC des Deux Vallées (2)" u="1"/>
        <s v="CC de la Plaine d'Estrées" u="1"/>
        <s v="CC du Bonnevalais" u="1"/>
        <s v="CC du Pays Fouesnantais" u="1"/>
        <s v="CC Aux Sources du Canal du Midi" u="1"/>
        <s v="CC Artagnan de Fezensac" u="1"/>
        <s v="CC Bastides et Vallons du Gers" u="1"/>
        <s v="CC du Saves" u="1"/>
        <s v="CC du Créonnais" u="1"/>
        <s v="CC de la Plaine du Rhin" u="1"/>
        <s v="CA Hérault-Méditerranée" u="1"/>
        <s v="CC des Paysages de la Champagne" u="1"/>
        <s v="CA du Pays Voironnais" u="1"/>
        <s v="CC des Cévennes Gangeoises et Suménoises" u="1"/>
        <s v="CC du Clermontais" u="1"/>
        <s v="CC de Flandre Intérieure" u="1"/>
        <s v="CC Chabris - Pays de Bazelle" u="1"/>
        <s v="CC de la Châtre et Sainte-Sévère" u="1"/>
        <s v="CA Porte de l'Isère (CAPI)" u="1"/>
        <s v="CC du Castelrenaudais" u="1"/>
        <s v="CC du Val de Somme" u="1"/>
        <s v="CC du Pays de Château-Gontier" u="1"/>
        <s v="CA du Grand Dax" u="1"/>
        <s v="CC du Pays Tarusate" u="1"/>
        <s v="CA Mont de Marsan Agglomération" u="1"/>
        <s v="CC du Pays Grenadois" u="1"/>
        <s v="CC du Pays de l'Ourcq" u="1"/>
        <s v="CC Grand Orb communauté de communes en Languedoc" u="1"/>
        <s v="CC du Pilat Rhodanien" u="1"/>
        <s v="CC des Pays de Cayres et de Pradelles" u="1"/>
        <s v="CC du Haut-Lignon" u="1"/>
        <s v="CC Loire et Semène" u="1"/>
        <s v="CC de la Forêt" u="1"/>
        <s v="CC Cœur de Lozère" u="1"/>
        <s v="CC du Pays de Lalbenque-Limogne" u="1"/>
        <s v="CC Quercy - Bouriane" u="1"/>
        <s v="CC du Saulnois" u="1"/>
        <s v="CC du Pays de Duras" u="1"/>
        <s v="CC du Pays de Lauzun" u="1"/>
        <s v="CC des Coteaux et Landes de Gascogne" u="1"/>
        <s v="CC Lot et Tolzac" u="1"/>
        <s v="CC du Gévaudan" u="1"/>
        <s v="CC de la Grande Vallée de la Marne" u="1"/>
        <s v="CC du Pays de Revigny-sur-Ornain" u="1"/>
        <s v="CC Maine Cœur de Sarthe" u="1"/>
        <s v="CC du Nivernais Bourbonnais" u="1"/>
        <s v="CC Terre de Picardie" u="1"/>
        <s v="CC des Vallées d'Aigueblanche" u="1"/>
        <s v="CC du Pays de Valois" u="1"/>
        <s v="CC de la Picardie Verte" u="1"/>
        <s v="CC du Pays des Sources" u="1"/>
        <s v="CC de Yenne" u="1"/>
        <s v="CC Médoc Estuaire" u="1"/>
        <s v="CC de la Vallée de Villé" u="1"/>
        <s v="CC du Pays de Lure" u="1"/>
        <s v="CC des Combes" u="1"/>
        <s v="CC du Pithiverais-Gâtinais" u="1"/>
        <s v="CC de Marcigny" u="1"/>
        <s v="CC du Pays de Cruseilles" u="1"/>
        <s v="CC du Pays de Tronçais" u="1"/>
        <s v="CC Ardenne, Rives de Meuse" u="1"/>
        <s v="CC des Portes du Luxembourg" u="1"/>
        <s v="CC Roussillon-Conflent" u="1"/>
        <s v="CC Pays de Nay" u="1"/>
        <s v="CC de la Vallée de Saint-Amarin" u="1"/>
        <s v="CC Cœur de Brenne" u="1"/>
        <s v="CC de la Région de Guebwiller" u="1"/>
        <s v="CC de la Vallée de Munster" u="1"/>
        <s v="CC de la Vallée de la Doller et du Soultzbach" u="1"/>
        <s v="CC Vallée de la Dordogne et Forêt Bessède" u="1"/>
        <s v="CC du Sud Estuaire" u="1"/>
        <s v="CU Le Creusot Montceau-les-Mines" u="1"/>
        <s v="CA Le Grand Chalon" u="1"/>
        <s v="CC des Deux Morin" u="1"/>
        <s v="CC Aubrac, Carladez et Viadène" u="1"/>
        <s v="CC du Pays de Conches" u="1"/>
        <s v="CC Porte de Maurienne" u="1"/>
        <s v="CA Grand Châtellerault" u="1"/>
        <s v="CC du Val de Vienne" u="1"/>
        <s v="CC du Pays Loudunais" u="1"/>
        <s v="CC des Portes de Vassivière" u="1"/>
        <s v="CC du Plateau Picard" u="1"/>
        <s v="CC Pays de Châteaugiron Communauté" u="1"/>
        <s v="CC de Parthenay-Gâtine" u="1"/>
        <s v="CC du Sammiellois" u="1"/>
        <s v="CC du Val de Morteau" u="1"/>
        <s v="CC de Blaye" u="1"/>
        <s v="CC du Val d'Argent" u="1"/>
        <s v="CC Pays d'Orange en Provence" u="1"/>
        <s v="CA de la Région de Compiègne et de la Basse Automne" u="1"/>
        <s v="CC Vendée, Sèvre, Autise" u="1"/>
        <s v="CC du Pays de la Châtaigneraie" u="1"/>
        <s v="CC du Pays de Pouzauges" u="1"/>
        <s v="CC du Pays des Achards" u="1"/>
        <s v="CA du Grand Sénonais" u="1"/>
        <s v="CC du Pays du Sanon" u="1"/>
        <s v="CC de la Vallée Verte" u="1"/>
        <s v="Paris Terres d'Envol" u="1"/>
        <s v="CC Arve et Salève" u="1"/>
        <s v="CC Grand-Figeac" u="1"/>
        <s v="CC Andaine - Passais" u="1"/>
        <s v="CC Aubrac Lot Causses Tarn" u="1"/>
        <s v="CA Pornic Agglo Pays de Retz" u="1"/>
        <s v="CC du Pays de Saint-Yrieix" u="1"/>
        <s v="CC du Montbardois" u="1"/>
        <s v="CC Rumilly Terre de Savoie" u="1"/>
        <s v="CC d'Arcis, Mailly, Ramerupt" u="1"/>
        <s v="CC Brie Nangissienne" u="1"/>
        <s v="CC des Vallées de la Tille et de l'Ignon" u="1"/>
        <s v="CC du Val d'Amboise" u="1"/>
        <s v="CC Éguzon - Argenton - Vallée de la Creuse" u="1"/>
        <s v="CC du Pays Rethélois" u="1"/>
        <s v="CC de la Brie Champenoise" u="1"/>
        <s v="CC interrégionale Aumale - Blangy-sur-Bresle" u="1"/>
        <s v="CC de la Région de Suippes" u="1"/>
        <s v="CC Xaintrie Val'Dordogne" u="1"/>
        <s v="CC Les Trois Provinces" u="1"/>
        <s v="CC du Territoire de Fresnes-en-Woëvre" u="1"/>
        <s v="CC du Pays d'Étain" u="1"/>
        <s v="CC du Pays Morcenais" u="1"/>
        <s v="CA Lannion-Trégor Communauté" u="1"/>
        <s v="CA Durance-Lubéron-Verdon Agglomération" u="1"/>
        <s v="CC du Pays des Abers" u="1"/>
        <s v="CC des Vallées de Thônes" u="1"/>
        <s v="CA de Bastia" u="1"/>
        <s v="CA Val d'Europe Agglomération" u="1"/>
        <s v="CC Auray Quiberon Terre Atlantique" u="1"/>
        <s v="CC Cap Sizun - Pointe du Raz" u="1"/>
        <s v="CC des Albères, de la Côte Vermeille et de l'Illibéris" u="1"/>
        <s v="CA Dinan Agglomération" u="1"/>
        <s v="CC Roi Morvan Communauté" u="1"/>
        <s v="CC du Vexin-Thelle" u="1"/>
        <s v="CC Spelunca-Liamone" u="1"/>
        <s v="CA Bassin d'Arcachon Sud (COBAS)" u="1"/>
        <s v="CA Estérel Côte d'Azur Agglomération" u="1"/>
        <s v="CA Concarneau Cornouaille Agglomération" u="1"/>
        <s v="CC Les Rives de la Laurence" u="1"/>
        <s v="CC du Bassin de Marennes" u="1"/>
        <s v="CC de la Pieve de l'Ornano et du Taravo" u="1"/>
        <s v="Grand Paris Sud-Est Avenir" u="1"/>
        <s v="CA du Pays de Saint-Omer" u="1"/>
        <s v="CC Haut Chemin-Pays de Pange" u="1"/>
        <s v="CC Lodévois et Larzac" u="1"/>
        <s v="CA du Saint-Quentinois" u="1"/>
        <s v="CC du Pays de Fayence" u="1"/>
        <s v="CC du Pays de Fénelon" u="1"/>
        <s v="CA de la Région Dieppoise" u="1"/>
        <s v="CC Faucigny-Glières" u="1"/>
        <s v="Grand-Orly Seine Bièvre" u="1"/>
        <s v="CA Montluçon Communauté" u="1"/>
        <s v="CA du Pays de Landerneau-Daoulas" u="1"/>
        <s v="CC du Pont du Gard" u="1"/>
        <s v="CA Pays de Montbéliard Agglomération" u="1"/>
        <s v="CC Pays d'Uzès" u="1"/>
        <s v="CC Cœur d'Ostrevent" u="1"/>
        <s v="CC Loire et Allier" u="1"/>
        <s v="CA de Nevers" u="1"/>
        <s v="CC Vals de Saintonge Communauté" u="1"/>
        <s v="CC des Causses à l'Aubrac" u="1"/>
        <s v="CA de Forbach Porte de France" u="1"/>
        <s v="CC Ouest Aveyron Communauté" u="1"/>
        <s v="CC Domfront Tinchebray Interco" u="1"/>
        <s v="CC de la Région de Molsheim-Mutzig" u="1"/>
        <s v="CA Saint-Avold Synergie" u="1"/>
        <s v="CC du Ternois" u="1"/>
        <s v="CA Marne et Gondoire" u="1"/>
        <s v="CC de la Mossig et du Vignoble" u="1"/>
        <s v="CC Forêts, Lacs, Terres en Champagne" u="1"/>
        <s v="CC du Pays Rignacois" u="1"/>
        <s v="CA du Pays de Saint-Gilles-Croix-de-Vie" u="1"/>
        <s v="CA de la Presqu'île de Guérande Atlantique (Cap Atlantique)" u="1"/>
        <s v="CC du Sud Corse" u="1"/>
        <s v="CC du Sartenais Valinco Taravo" u="1"/>
        <s v="CC Autour de Chenonceaux Bléré-Val de Cher" u="1"/>
        <s v="CC des Luys en Béarn" u="1"/>
        <s v="CA Le Grand Périgueux" u="1"/>
        <s v="CC Yvetot Normandie" u="1"/>
        <s v="CC Rahin et Chérimont" u="1"/>
        <s v="CA Sud Sainte Baume" u="1"/>
        <s v="CC de la Vallée de l'Homme" u="1"/>
        <s v="CA du Bassin de Bourg-en-Bresse" u="1"/>
        <s v="CC Fumel Vallée du Lot" u="1"/>
        <s v="CA de Saint-Dié-des-Vosges" u="1"/>
        <s v="CC Rives de l'Ain - Pays du Cerdon" u="1"/>
        <s v="CC Vallée de l'Hérault" u="1"/>
        <s v="CC Pays Ségali Communauté" u="1"/>
        <s v="CC Pays de Blain Communauté" u="1"/>
        <s v="CC du Sud Est Manceau" u="1"/>
        <s v="CA de la Riviera Française" u="1"/>
        <s v="CC Berry-Loire-Vauvise" u="1"/>
        <s v="CC du Triangle Vert" u="1"/>
        <s v="CA Saint-Louis Agglomération" u="1"/>
        <s v="CC Monts, Rance et Rougier" u="1"/>
        <s v="CC des Quatre Rivières en Bray" u="1"/>
        <s v="CC du Pays Valserhône (CCTV)" u="1"/>
        <s v="CC du Pays de Mortagne-au-Perche" u="1"/>
        <s v="CA du Grand Saint-Dizier Der et Vallée" u="1"/>
        <s v="CC Terres Touloises" u="1"/>
        <s v="CC Val Guiers" u="1"/>
        <s v="CC Corbières Salanque Méditerranée" u="1"/>
        <s v="CC Sud-Hérault" u="1"/>
        <s v="CC Terre de Camargue" u="1"/>
        <s v="CC de la Terre des Deux Caps" u="1"/>
        <s v="CA du Pays de l'Or" u="1"/>
        <s v="CA du Nord Grande Terre" u="1"/>
        <s v="CC de Marie-Galante" u="1"/>
        <s v="CA Grand Sud Caraïbe" u="1"/>
        <s v="CA du Nord Basse-Terre" u="1"/>
        <s v="CA La Riviera du Levant" u="1"/>
        <s v="CA Cap Excellence" u="1"/>
        <s v="CA du Pays Nord Martinique" u="1"/>
        <s v="CA du Centre de la Martinique" u="1"/>
        <s v="CA de l'Espace Sud de la Martinique" u="1"/>
        <s v="CC de Petite-Terre" u="1"/>
        <s v="CA du Grand Nord de Mayotte" u="1"/>
        <s v="CC du Sud" u="1"/>
        <s v="CC du Centre-Ouest" u="1"/>
        <s v="CA de Dembeni / Mamoudzou" u="1"/>
        <s v="CA Intercommunale de la Réunion Est (CIREST)" u="1"/>
        <s v="CA du Sud" u="1"/>
        <s v="CC de l'Ouest Guyanais" u="1"/>
        <s v="CC de l'Est Guyanais" u="1"/>
        <s v="CA du Centre Littoral" u="1"/>
        <s v="CC des Savanes" u="1"/>
      </sharedItems>
    </cacheField>
    <cacheField name="NATURE_EPCI" numFmtId="49">
      <sharedItems/>
    </cacheField>
    <cacheField name="EPCI _du_panel" numFmtId="49">
      <sharedItems/>
    </cacheField>
    <cacheField name="EPCI_DROM_ou _France_hexagonale" numFmtId="0">
      <sharedItems/>
    </cacheField>
    <cacheField name="DEPARTEMENT" numFmtId="0">
      <sharedItems/>
    </cacheField>
    <cacheField name="REGION" numFmtId="0">
      <sharedItems/>
    </cacheField>
    <cacheField name="GES_agr_2021" numFmtId="0">
      <sharedItems containsSemiMixedTypes="0" containsString="0" containsNumber="1" minValue="724.64939120615838" maxValue="580163.70615219942"/>
    </cacheField>
    <cacheField name="GES_transport_2021" numFmtId="0">
      <sharedItems containsSemiMixedTypes="0" containsString="0" containsNumber="1" minValue="88111.488272766961" maxValue="8560939.9765827805"/>
    </cacheField>
    <cacheField name="GES_resi_ter_de_2021" numFmtId="0">
      <sharedItems containsSemiMixedTypes="0" containsString="0" containsNumber="1" minValue="262776.44483710261" maxValue="10827920.415405899"/>
    </cacheField>
    <cacheField name="GES_indus_2021" numFmtId="0">
      <sharedItems containsSemiMixedTypes="0" containsString="0" containsNumber="1" minValue="10317.1707854945" maxValue="13133477.675367409"/>
    </cacheField>
    <cacheField name="GES_total_2021" numFmtId="0">
      <sharedItems containsSemiMixedTypes="0" containsString="0" containsNumber="1" minValue="430824.61921875167" maxValue="23043884.6510063"/>
    </cacheField>
    <cacheField name="GES_personnes_2021" numFmtId="0">
      <sharedItems containsSemiMixedTypes="0" containsString="0" containsNumber="1" minValue="2.0088791279419111" maxValue="53.578454469451501"/>
    </cacheField>
    <cacheField name="EVO_GES_2016-2021" numFmtId="0">
      <sharedItems containsString="0" containsBlank="1" containsNumber="1" minValue="-0.49109024880000002" maxValue="0.1933437932"/>
    </cacheField>
    <cacheField name="ARRETES_innondation_1982-2022" numFmtId="0">
      <sharedItems containsSemiMixedTypes="0" containsString="0" containsNumber="1" containsInteger="1" minValue="33" maxValue="1103"/>
    </cacheField>
    <cacheField name="ARRETES_mvt_terrain_1982-2022" numFmtId="0">
      <sharedItems containsString="0" containsBlank="1" containsNumber="1" containsInteger="1" minValue="1" maxValue="390"/>
    </cacheField>
    <cacheField name="ARRETES_secheresse_1982-2022" numFmtId="0">
      <sharedItems containsString="0" containsBlank="1" containsNumber="1" containsInteger="1" minValue="2" maxValue="901"/>
    </cacheField>
    <cacheField name="ARRETES_tempete_1982-2022" numFmtId="0">
      <sharedItems containsString="0" containsBlank="1" containsNumber="1" containsInteger="1" minValue="1" maxValue="305"/>
    </cacheField>
    <cacheField name="ARRETES_autre_1982-2022" numFmtId="0">
      <sharedItems containsString="0" containsBlank="1" containsNumber="1" containsInteger="1" minValue="1" maxValue="334"/>
    </cacheField>
    <cacheField name="ARRETES_total_1982-2022" numFmtId="0">
      <sharedItems containsSemiMixedTypes="0" containsString="0" containsNumber="1" containsInteger="1" minValue="77" maxValue="1947"/>
    </cacheField>
    <cacheField name="JOURS_fortes_precipitations_2050" numFmtId="0">
      <sharedItems containsString="0" containsBlank="1" containsNumber="1" minValue="-0.20000000000000284" maxValue="1.8000000000000007"/>
    </cacheField>
    <cacheField name="JOURS_sols_sec_2050" numFmtId="0">
      <sharedItems containsString="0" containsBlank="1" containsNumber="1" minValue="13.699999999999989" maxValue="32.900000000000006"/>
    </cacheField>
    <cacheField name="POPULATION_2021" numFmtId="0">
      <sharedItems containsString="0" containsBlank="1" containsNumber="1" containsInteger="1" minValue="178020" maxValue="7103801"/>
    </cacheField>
    <cacheField name="PART_surface_urba_td_2024" numFmtId="0">
      <sharedItems containsString="0" containsBlank="1" containsNumber="1" minValue="5.4469206999999999E-4" maxValue="0.12696637416000001"/>
    </cacheField>
    <cacheField name="JOURS_tres_chaud_2050" numFmtId="0">
      <sharedItems containsString="0" containsBlank="1" containsNumber="1" minValue="0.1" maxValue="12.399999999999999"/>
    </cacheField>
    <cacheField name="LONGUEUR_cours_eau_2019" numFmtId="0">
      <sharedItems containsString="0" containsBlank="1" containsNumber="1" containsInteger="1" minValue="454" maxValue="1024248"/>
    </cacheField>
    <cacheField name="PART_cours_eau_b_tb_etat_2019" numFmtId="0">
      <sharedItems containsString="0" containsBlank="1" containsNumber="1" minValue="0" maxValue="0.74520014728315187"/>
    </cacheField>
    <cacheField name="JOURS_sans_précipitation_1981 -2010" numFmtId="0">
      <sharedItems containsString="0" containsBlank="1" containsNumber="1" minValue="211.8" maxValue="300.5"/>
    </cacheField>
    <cacheField name="JOURS_sans_précipitation_2050" numFmtId="0">
      <sharedItems containsString="0" containsBlank="1" containsNumber="1" minValue="214.4" maxValue="303.39999999999998"/>
    </cacheField>
    <cacheField name="JOURS_sans_précipitation_2100" numFmtId="0">
      <sharedItems containsString="0" containsBlank="1" containsNumber="1" minValue="223.5" maxValue="308.10000000000002"/>
    </cacheField>
    <cacheField name="SURFACE_pa_RPG_2021" numFmtId="0">
      <sharedItems containsSemiMixedTypes="0" containsString="0" containsNumber="1" minValue="429.91530000000006" maxValue="168755.31070000085"/>
    </cacheField>
    <cacheField name="POTENTIEL_nourricier_2021" numFmtId="0">
      <sharedItems containsSemiMixedTypes="0" containsString="0" containsNumber="1" minValue="6.6358147612156297E-4" maxValue="1.7202376218144837"/>
    </cacheField>
    <cacheField name="PART_bio_restau_col_2024" numFmtId="0">
      <sharedItems containsString="0" containsBlank="1" containsNumber="1" minValue="0.03" maxValue="0.28999999999999998"/>
    </cacheField>
    <cacheField name="PART_d-q_restau_col_2024" numFmtId="0">
      <sharedItems containsString="0" containsBlank="1" containsNumber="1" minValue="0.05" maxValue="0.28000000000000003"/>
    </cacheField>
    <cacheField name="POPULATION_2010" numFmtId="0">
      <sharedItems containsSemiMixedTypes="0" containsString="0" containsNumber="1" containsInteger="1" minValue="161935" maxValue="6902389"/>
    </cacheField>
    <cacheField name="POPULATION_2015" numFmtId="0">
      <sharedItems containsSemiMixedTypes="0" containsString="0" containsNumber="1" containsInteger="1" minValue="167675" maxValue="7020210"/>
    </cacheField>
    <cacheField name="POPULATION_20212" numFmtId="0">
      <sharedItems containsSemiMixedTypes="0" containsString="0" containsNumber="1" containsInteger="1" minValue="178020" maxValue="7103801"/>
    </cacheField>
    <cacheField name="TVAM_pop_2010-2021" numFmtId="0">
      <sharedItems containsSemiMixedTypes="0" containsString="0" containsNumber="1" minValue="-4.3137935832007201E-3" maxValue="1.7877131445981798E-2"/>
    </cacheField>
    <cacheField name="VB_pop_2010-2021" numFmtId="0">
      <sharedItems containsSemiMixedTypes="0" containsString="0" containsNumber="1" containsInteger="1" minValue="-9378" maxValue="201412"/>
    </cacheField>
    <cacheField name="TVAM_sn_2010-2021" numFmtId="0">
      <sharedItems containsSemiMixedTypes="0" containsString="0" containsNumber="1" minValue="-1.90233944008944E-3" maxValue="1.2815401237397328E-2"/>
    </cacheField>
    <cacheField name="TVAM_sm_2010-2021" numFmtId="0">
      <sharedItems containsSemiMixedTypes="0" containsString="0" containsNumber="1" minValue="-8.4265529011300355E-3" maxValue="1.1744381027223527E-2"/>
    </cacheField>
    <cacheField name="POP_inf_25_en_2021" numFmtId="0">
      <sharedItems containsSemiMixedTypes="0" containsString="0" containsNumber="1" minValue="45794.203410971619" maxValue="2209149.3083421947"/>
    </cacheField>
    <cacheField name="POP_sup_64_ans_en_2021" numFmtId="0">
      <sharedItems containsSemiMixedTypes="0" containsString="0" containsNumber="1" minValue="23818.495084854621" maxValue="1070980.9954388258"/>
    </cacheField>
    <cacheField name="POP_25_a_64_ans_en_2021" numFmtId="0">
      <sharedItems containsSemiMixedTypes="0" containsString="0" containsNumber="1" minValue="84294.513759638066" maxValue="3823670.6962189791"/>
    </cacheField>
    <cacheField name="INDICE_jeunesse_2021" numFmtId="0">
      <sharedItems containsSemiMixedTypes="0" containsString="0" containsNumber="1" minValue="48.27105853660165" maxValue="74.868006037999919"/>
    </cacheField>
    <cacheField name="INDICE_vieillesse_2021" numFmtId="0">
      <sharedItems containsSemiMixedTypes="0" containsString="0" containsNumber="1" minValue="21.663814405387718" maxValue="54.122267256632284"/>
    </cacheField>
    <cacheField name="TYPOLOGIE_indice_dependance_2021" numFmtId="0">
      <sharedItems containsSemiMixedTypes="0" containsString="0" containsNumber="1" minValue="85.784853466187911" maxValue="115.95159245769322"/>
    </cacheField>
    <cacheField name="APL_2016" numFmtId="0">
      <sharedItems containsSemiMixedTypes="0" containsString="0" containsNumber="1" minValue="2.5751585168303412" maxValue="6.4286989027599217"/>
    </cacheField>
    <cacheField name="APL_2021" numFmtId="0">
      <sharedItems containsSemiMixedTypes="0" containsString="0" containsNumber="1" minValue="2.2136993296045775" maxValue="6.3847471064138936"/>
    </cacheField>
    <cacheField name="EVOLUTION_APL_2016-2021" numFmtId="0">
      <sharedItems containsSemiMixedTypes="0" containsString="0" containsNumber="1" minValue="-0.24440898004351388" maxValue="8.3668381846591103E-2"/>
    </cacheField>
    <cacheField name="ICM_homme_2020-2021" numFmtId="0">
      <sharedItems containsSemiMixedTypes="0" containsString="0" containsNumber="1" minValue="0.7519374672467567" maxValue="1.4986306418261286"/>
    </cacheField>
    <cacheField name="ICM_femme_2020-2021" numFmtId="0">
      <sharedItems containsSemiMixedTypes="0" containsString="0" containsNumber="1" minValue="0.79415361358406367" maxValue="1.2795700308584121"/>
    </cacheField>
    <cacheField name="ICM_total_2020-2021" numFmtId="0">
      <sharedItems containsSemiMixedTypes="0" containsString="0" containsNumber="1" minValue="0.77293110233719653" maxValue="1.3785197353619929"/>
    </cacheField>
    <cacheField name="POP_sup_84_ans_en_2021" numFmtId="0">
      <sharedItems containsString="0" containsBlank="1" containsNumber="1" containsInteger="1" minValue="2684" maxValue="177535"/>
    </cacheField>
    <cacheField name="POP_sup_84_ans_en_2050" numFmtId="0">
      <sharedItems containsString="0" containsBlank="1" containsNumber="1" containsInteger="1" minValue="7584" maxValue="322572"/>
    </cacheField>
    <cacheField name="EVO_pop_sup_84_ans_2021-2050" numFmtId="0">
      <sharedItems containsString="0" containsBlank="1" containsNumber="1" minValue="0.45762402723735418" maxValue="1.8256333830104321"/>
    </cacheField>
    <cacheField name="MEN_dom_cadr_2021" numFmtId="0">
      <sharedItems containsSemiMixedTypes="0" containsString="0" containsNumber="1" minValue="3.6949586944964002E-2" maxValue="0.22940664067279101"/>
    </cacheField>
    <cacheField name="MEN_dom_int_2021" numFmtId="0">
      <sharedItems containsSemiMixedTypes="0" containsString="0" containsNumber="1" minValue="0.10411735297899501" maxValue="0.31934453148527597"/>
    </cacheField>
    <cacheField name="MEN_dom_empl_2021" numFmtId="0">
      <sharedItems containsSemiMixedTypes="0" containsString="0" containsNumber="1" minValue="0.205842903510188" maxValue="0.29043673627836403"/>
    </cacheField>
    <cacheField name="MEN_dom_ind_2021" numFmtId="0">
      <sharedItems containsSemiMixedTypes="0" containsString="0" containsNumber="1" minValue="3.2794549964987499E-2" maxValue="0.115286653602995"/>
    </cacheField>
    <cacheField name="MEN_dom_ouvr_2021" numFmtId="0">
      <sharedItems containsSemiMixedTypes="0" containsString="0" containsNumber="1" minValue="2.79027838167243E-2" maxValue="0.13899032518201701"/>
    </cacheField>
    <cacheField name="MEN_monoactif_ouvr_empl_2021" numFmtId="0">
      <sharedItems containsSemiMixedTypes="0" containsString="0" containsNumber="1" minValue="0.15016898338189999" maxValue="0.32631335928338601"/>
    </cacheField>
    <cacheField name="MEN_inact_hors_retr_2021" numFmtId="0">
      <sharedItems containsSemiMixedTypes="0" containsString="0" containsNumber="1" minValue="2.7888488830443099E-2" maxValue="0.160410073831524"/>
    </cacheField>
    <cacheField name="MEN_Sur-Sous_representations_2021" numFmtId="0">
      <sharedItems/>
    </cacheField>
    <cacheField name="INDICE_concentration_emp_2021" numFmtId="0">
      <sharedItems containsSemiMixedTypes="0" containsString="0" containsNumber="1" minValue="47.8" maxValue="144.69999999999999"/>
    </cacheField>
    <cacheField name="EVO_actifs_2010-2021" numFmtId="0">
      <sharedItems containsSemiMixedTypes="0" containsString="0" containsNumber="1" minValue="-6.423454524720347E-2" maxValue="0.24523284371235943"/>
    </cacheField>
    <cacheField name="EVO_emplois_2010-2021" numFmtId="0">
      <sharedItems containsSemiMixedTypes="0" containsString="0" containsNumber="1" minValue="-6.5740377318994167E-2" maxValue="0.22785907153126708"/>
    </cacheField>
    <cacheField name="EMPLOIS_lt_2021" numFmtId="0">
      <sharedItems containsSemiMixedTypes="0" containsString="0" containsNumber="1" containsInteger="1" minValue="38984" maxValue="4071239"/>
    </cacheField>
    <cacheField name="EMPLOIS_lt_2010" numFmtId="0">
      <sharedItems containsSemiMixedTypes="0" containsString="0" containsNumber="1" containsInteger="1" minValue="38997" maxValue="3892154"/>
    </cacheField>
    <cacheField name="ACTIFS_2021" numFmtId="0">
      <sharedItems containsSemiMixedTypes="0" containsString="0" containsNumber="1" containsInteger="1" minValue="78965" maxValue="3641653"/>
    </cacheField>
    <cacheField name="ACTIFS_2010" numFmtId="0">
      <sharedItems containsSemiMixedTypes="0" containsString="0" containsNumber="1" containsInteger="1" minValue="72286" maxValue="3574549"/>
    </cacheField>
    <cacheField name="TYPO_actifs-emplois_2010-2021" numFmtId="0">
      <sharedItems containsSemiMixedTypes="0" containsString="0" containsNumber="1" containsInteger="1" minValue="1" maxValue="6"/>
    </cacheField>
    <cacheField name="TE_15-64_ans_2021" numFmtId="0">
      <sharedItems containsSemiMixedTypes="0" containsString="0" containsNumber="1" minValue="0.47706434007910126" maxValue="0.73450041603582883"/>
    </cacheField>
    <cacheField name="TE_25-34_ans_2021" numFmtId="0">
      <sharedItems containsSemiMixedTypes="0" containsString="0" containsNumber="1" minValue="0.57253312172760007" maxValue="0.85422773276287434"/>
    </cacheField>
    <cacheField name="TE_55-64_ans_2021" numFmtId="0">
      <sharedItems containsSemiMixedTypes="0" containsString="0" containsNumber="1" minValue="0.3904856716974579" maxValue="0.68480403063436046"/>
    </cacheField>
    <cacheField name="EVO_te_25-34_ans_2010-2021" numFmtId="0">
      <sharedItems containsSemiMixedTypes="0" containsString="0" containsNumber="1" minValue="-5.760138321953101" maxValue="4.8302079088486716"/>
    </cacheField>
    <cacheField name="EVO_te_55-64_ans_2010-2021" numFmtId="0">
      <sharedItems containsSemiMixedTypes="0" containsString="0" containsNumber="1" minValue="9.5601926050834347" maxValue="16.954213603860811"/>
    </cacheField>
    <cacheField name="TE_femmes_2021" numFmtId="0">
      <sharedItems containsSemiMixedTypes="0" containsString="0" containsNumber="1" minValue="0.43701161888340667" maxValue="0.70958083594746735"/>
    </cacheField>
    <cacheField name="VAR_ecart_te_h-f_2010-2021" numFmtId="0">
      <sharedItems containsSemiMixedTypes="0" containsString="0" containsNumber="1" minValue="-6.1426130514129316" maxValue="0.93173593285561473"/>
    </cacheField>
    <cacheField name="ECART_te_h-f_2021" numFmtId="0">
      <sharedItems containsSemiMixedTypes="0" containsString="0" containsNumber="1" minValue="0.85379669204381781" maxValue="10.594826384391743"/>
    </cacheField>
    <cacheField name="TAUX_femmes_tp_2021" numFmtId="0">
      <sharedItems containsSemiMixedTypes="0" containsString="0" containsNumber="1" minValue="0.16823303661853423" maxValue="0.33704286480668078"/>
    </cacheField>
    <cacheField name="TYPOLOGIE_insertion_travail" numFmtId="0">
      <sharedItems containsSemiMixedTypes="0" containsString="0" containsNumber="1" containsInteger="1" minValue="1" maxValue="6"/>
    </cacheField>
    <cacheField name="PART_15-29_avec_emploi_2021" numFmtId="0">
      <sharedItems containsSemiMixedTypes="0" containsString="0" containsNumber="1" minValue="0.30235756653766183" maxValue="0.5584926693644513"/>
    </cacheField>
    <cacheField name="PART_15-29_ees_2021" numFmtId="0">
      <sharedItems containsSemiMixedTypes="0" containsString="0" containsNumber="1" minValue="0.29464770494380904" maxValue="0.48552256480841971"/>
    </cacheField>
    <cacheField name="PART_15-29_chom-inac_2021" numFmtId="0">
      <sharedItems containsSemiMixedTypes="0" containsString="0" containsNumber="1" minValue="0.10632050899023571" maxValue="0.33620608394759754"/>
    </cacheField>
    <cacheField name="ETUDIANTS_2022-2023" numFmtId="0">
      <sharedItems containsSemiMixedTypes="0" containsString="0" containsNumber="1" containsInteger="1" minValue="794" maxValue="616237"/>
    </cacheField>
    <cacheField name="EVO_etudiants_2016-2017_2022-2023" numFmtId="0">
      <sharedItems containsSemiMixedTypes="0" containsString="0" containsNumber="1" minValue="-0.1122112211221122" maxValue="0.63225660718319399"/>
    </cacheField>
    <cacheField name="LICENCE_2022-2023" numFmtId="0">
      <sharedItems containsString="0" containsBlank="1" containsNumber="1" containsInteger="1" minValue="15" maxValue="177627"/>
    </cacheField>
    <cacheField name="MASTER_2022-2023" numFmtId="0">
      <sharedItems containsString="0" containsBlank="1" containsNumber="1" containsInteger="1" minValue="13" maxValue="152616"/>
    </cacheField>
    <cacheField name="PART_master_2022-2023" numFmtId="0">
      <sharedItems containsString="0" containsBlank="1" containsNumber="1" minValue="0" maxValue="0.99168053244592347"/>
    </cacheField>
    <cacheField name="TYPOLOGIE_tissus_eco_2021" numFmtId="0">
      <sharedItems containsSemiMixedTypes="0" containsString="0" containsNumber="1" containsInteger="1" minValue="1" maxValue="6"/>
    </cacheField>
    <cacheField name="POIDS_fort_PAT_2020" numFmtId="0">
      <sharedItems containsSemiMixedTypes="0" containsString="0" containsNumber="1" minValue="3.9897981510858271E-2" maxValue="0.29445096299688062"/>
    </cacheField>
    <cacheField name="EVO_poids_fort_PAT_2013-2020" numFmtId="0">
      <sharedItems containsSemiMixedTypes="0" containsString="0" containsNumber="1" minValue="-7.742254896002704" maxValue="13.544471050253485"/>
    </cacheField>
    <cacheField name="PART_faible_PAT_2020" numFmtId="0">
      <sharedItems containsSemiMixedTypes="0" containsString="0" containsNumber="1" minValue="0.37618414954426077" maxValue="0.59706457925636003"/>
    </cacheField>
    <cacheField name="TYPOLOGIE_PAT_2020" numFmtId="0">
      <sharedItems/>
    </cacheField>
    <cacheField name="DISTANCE_dt_2021" numFmtId="0">
      <sharedItems containsString="0" containsBlank="1" containsNumber="1" minValue="7.8228352847362901" maxValue="22.348974699827174"/>
    </cacheField>
    <cacheField name="ACTIFS_lt_2021" numFmtId="0">
      <sharedItems containsSemiMixedTypes="0" containsString="0" containsNumber="1" minValue="57647.115772980003" maxValue="3300753.7652028599"/>
    </cacheField>
    <cacheField name="PART_tc_2021" numFmtId="0">
      <sharedItems containsSemiMixedTypes="0" containsString="0" containsNumber="1" minValue="4.1532227671001717E-2" maxValue="0.52966078643601677"/>
    </cacheField>
    <cacheField name="PART_md_2021" numFmtId="0">
      <sharedItems containsSemiMixedTypes="0" containsString="0" containsNumber="1" minValue="5.0358845078475885E-2" maxValue="0.22051347162040599"/>
    </cacheField>
    <cacheField name="PART_vp_2021" numFmtId="0">
      <sharedItems containsSemiMixedTypes="0" containsString="0" containsNumber="1" minValue="0.25713022109997913" maxValue="0.86084991424493162"/>
    </cacheField>
    <cacheField name="SURFACE_epci_2021" numFmtId="0">
      <sharedItems containsString="0" containsBlank="1" containsNumber="1" minValue="143.84043905215199" maxValue="3143.7573843421951"/>
    </cacheField>
    <cacheField name="DENSITE_pc_2024" numFmtId="0">
      <sharedItems containsString="0" containsBlank="1" containsNumber="1" minValue="88.30860110532565" maxValue="2444.5498175014991"/>
    </cacheField>
    <cacheField name="PC_pour_10000_hab_2024" numFmtId="0">
      <sharedItems containsString="0" containsBlank="1" containsNumber="1" minValue="3.0121912268203324" maxValue="20.218359307804562"/>
    </cacheField>
    <cacheField name="LONGUEUR_pc_2024" numFmtId="0">
      <sharedItems containsString="0" containsBlank="1" containsNumber="1" minValue="62.747188384899999" maxValue="3370.1190043657002"/>
    </cacheField>
    <cacheField name="VOITURES_elec_2014" numFmtId="0">
      <sharedItems containsSemiMixedTypes="0" containsString="0" containsNumber="1" containsInteger="1" minValue="2" maxValue="4498"/>
    </cacheField>
    <cacheField name="VOITURES_elec_2024" numFmtId="0">
      <sharedItems containsSemiMixedTypes="0" containsString="0" containsNumber="1" containsInteger="1" minValue="1737" maxValue="75646"/>
    </cacheField>
    <cacheField name="TVAM_voitures_elec_2014-2024" numFmtId="0">
      <sharedItems containsSemiMixedTypes="0" containsString="0" containsNumber="1" minValue="0.32610115015388552" maxValue="1.0056883595818924"/>
    </cacheField>
    <cacheField name="VOYAGEURS_gare_2015" numFmtId="0">
      <sharedItems containsString="0" containsBlank="1" containsNumber="1" containsInteger="1" minValue="22" maxValue="10291707"/>
    </cacheField>
    <cacheField name="VOYAGEURS_gare_2023" numFmtId="0">
      <sharedItems containsString="0" containsBlank="1" containsNumber="1" containsInteger="1" minValue="6" maxValue="9350082"/>
    </cacheField>
    <cacheField name="TVAM_voyageurs_gare_2015-2023" numFmtId="0">
      <sharedItems containsString="0" containsBlank="1" containsNumber="1" minValue="-0.125" maxValue="2.0799050933248971E-2"/>
    </cacheField>
    <cacheField name="TAUX_illectronisme_2018" numFmtId="0">
      <sharedItems containsString="0" containsBlank="1" containsNumber="1" minValue="7.9526647984065404E-2" maxValue="0.209393764826558"/>
    </cacheField>
    <cacheField name="PART_fcn_2018" numFmtId="0">
      <sharedItems containsString="0" containsBlank="1" containsNumber="1" minValue="0.21818406887003999" maxValue="0.51140183473529999"/>
    </cacheField>
    <cacheField name="POPULATION_2018" numFmtId="0">
      <sharedItems containsString="0" containsBlank="1" containsNumber="1" minValue="146212.58914866301" maxValue="5773771.3369379602"/>
    </cacheField>
    <cacheField name="POINT_MORT_2021" numFmtId="0">
      <sharedItems containsSemiMixedTypes="0" containsString="0" containsNumber="1" minValue="3023.6087868008799" maxValue="224396.84568025701"/>
    </cacheField>
    <cacheField name="POINT_MORT_1000_hab_2021" numFmtId="0">
      <sharedItems containsSemiMixedTypes="0" containsString="0" containsNumber="1" minValue="14.5704374971466" maxValue="50.835365288683903"/>
    </cacheField>
    <cacheField name="DESSEREMENT_1000_hab_2021" numFmtId="0">
      <sharedItems containsSemiMixedTypes="0" containsString="0" containsNumber="1" minValue="5.8732805392192802" maxValue="31.802534621938602"/>
    </cacheField>
    <cacheField name="RENOUVELLEMENT_1000_hab_2021" numFmtId="0">
      <sharedItems containsSemiMixedTypes="0" containsString="0" containsNumber="1" minValue="-5.1733126112190497" maxValue="25.6849636586287"/>
    </cacheField>
    <cacheField name="FLUIDITE_PARC_1000_hab_2021" numFmtId="0">
      <sharedItems containsSemiMixedTypes="0" containsString="0" containsNumber="1" minValue="-4.6728275751375703" maxValue="22.591492376555799"/>
    </cacheField>
    <cacheField name="CAH_point_mort_2021" numFmtId="0">
      <sharedItems containsSemiMixedTypes="0" containsString="0" containsNumber="1" containsInteger="1" minValue="1" maxValue="4"/>
    </cacheField>
    <cacheField name="DIF_lc_2016-2019_2020-2023" numFmtId="0">
      <sharedItems containsSemiMixedTypes="0" containsString="0" containsNumber="1" minValue="-12729.25" maxValue="745.25"/>
    </cacheField>
    <cacheField name="EVO_tvam_lc_2016-2019_2020-2023" numFmtId="0">
      <sharedItems containsSemiMixedTypes="0" containsString="0" containsNumber="1" minValue="-0.40865148861646228" maxValue="0.61058230683090708"/>
    </cacheField>
    <cacheField name="LC_par_an_par_region_2016-2019" numFmtId="0">
      <sharedItems containsSemiMixedTypes="0" containsString="0" containsNumber="1" minValue="6707.25" maxValue="89550.5"/>
    </cacheField>
    <cacheField name="LC_par_an_par_region_2020-2023" numFmtId="0">
      <sharedItems containsSemiMixedTypes="0" containsString="0" containsNumber="1" minValue="6956.75" maxValue="68625.25"/>
    </cacheField>
    <cacheField name="EVO_tvam_lc_2016-2019_2020-2023_par_region" numFmtId="0">
      <sharedItems containsSemiMixedTypes="0" containsString="0" containsNumber="1" minValue="-0.23366982875584169" maxValue="0.2459246831568685"/>
    </cacheField>
    <cacheField name="PART_metropole_lc_par_region_2016-2019" numFmtId="0">
      <sharedItems containsSemiMixedTypes="0" containsString="0" containsNumber="1" minValue="0.32754687643851593" maxValue="0.85575457423464973"/>
    </cacheField>
    <cacheField name="PART_metropole_lc_par_region_2020-2023" numFmtId="0">
      <sharedItems containsSemiMixedTypes="0" containsString="0" containsNumber="1" minValue="0.2729386335358599" maxValue="0.83946506570103574"/>
    </cacheField>
    <cacheField name="EF_2014-2018" numFmtId="0">
      <sharedItems containsSemiMixedTypes="0" containsString="0" containsNumber="1" containsInteger="1" minValue="47" maxValue="684"/>
    </cacheField>
    <cacheField name="EVO_ef_2014-2018_2009-2013" numFmtId="0">
      <sharedItems/>
    </cacheField>
    <cacheField name="EF_2019-2022" numFmtId="0">
      <sharedItems containsSemiMixedTypes="0" containsString="0" containsNumber="1" containsInteger="1" minValue="41" maxValue="571"/>
    </cacheField>
    <cacheField name="EVO_ef_2019-2022_2014-2018" numFmtId="0">
      <sharedItems/>
    </cacheField>
    <cacheField name="EF_2009-2013" numFmtId="0">
      <sharedItems containsSemiMixedTypes="0" containsString="0" containsNumber="1" containsInteger="1" minValue="57" maxValue="712"/>
    </cacheField>
    <cacheField name="PT_2024" numFmtId="0">
      <sharedItems containsString="0" containsBlank="1" containsNumber="1" minValue="7425.3169654312369" maxValue="822185.37951082294"/>
    </cacheField>
    <cacheField name="PART_pt_2024" numFmtId="0">
      <sharedItems containsString="0" containsBlank="1" containsNumber="1" minValue="3.0673653913190001E-2" maxValue="0.24880396545635031"/>
    </cacheField>
    <cacheField name="INDICE_surchauffe_2024" numFmtId="0">
      <sharedItems containsString="0" containsBlank="1" containsNumber="1" minValue="3.2605948376096481" maxValue="9.0153736207802098"/>
    </cacheField>
    <cacheField name="ANNEES_achat_t3_ancien_2023" numFmtId="0">
      <sharedItems containsSemiMixedTypes="0" containsString="0" containsNumber="1" minValue="7.4704491725768323" maxValue="32.586068855084058"/>
    </cacheField>
    <cacheField name="ANNEES_achat_t3_neuf_2023" numFmtId="0">
      <sharedItems containsString="0" containsBlank="1" containsNumber="1" minValue="15.280995280995279" maxValue="36.181496758986448"/>
    </cacheField>
    <cacheField name="ECART_neuf_ancien_2023" numFmtId="0">
      <sharedItems containsString="0" containsBlank="1" containsNumber="1" minValue="-5.5513210568454756" maxValue="17.41830065359477"/>
    </cacheField>
    <cacheField name="LOGEMENTS_sociaux_2023" numFmtId="0">
      <sharedItems containsSemiMixedTypes="0" containsString="0" containsNumber="1" containsInteger="1" minValue="9371" maxValue="901424"/>
    </cacheField>
    <cacheField name="PART_logements_sociaux_2023" numFmtId="0">
      <sharedItems containsSemiMixedTypes="0" containsString="0" containsNumber="1" minValue="0.10835929933375948" maxValue="0.46659107618352164"/>
    </cacheField>
    <cacheField name="LOGEMENTS_sociaux_2018" numFmtId="0">
      <sharedItems containsSemiMixedTypes="0" containsString="0" containsNumber="1" containsInteger="1" minValue="7392" maxValue="853237"/>
    </cacheField>
    <cacheField name="EVO_logements_sociaux_2018-2023" numFmtId="0">
      <sharedItems containsSemiMixedTypes="0" containsString="0" containsNumber="1" minValue="1.1093338837005315E-2" maxValue="0.23836580086580084"/>
    </cacheField>
    <cacheField name="INDICE_tension_logements_sociaux_2023" numFmtId="0">
      <sharedItems containsSemiMixedTypes="0" containsString="0" containsNumber="1" minValue="3.0682569674067075" maxValue="16.281596452328159"/>
    </cacheField>
    <cacheField name="LOGEMENTS_pp_2021" numFmtId="0">
      <sharedItems containsString="0" containsBlank="1" containsNumber="1" containsInteger="1" minValue="64469" maxValue="2814203"/>
    </cacheField>
    <cacheField name="LOGEMENTS_pp_vac_2021" numFmtId="0">
      <sharedItems containsString="0" containsBlank="1" containsNumber="1" containsInteger="1" minValue="3695" maxValue="261890"/>
    </cacheField>
    <cacheField name="TAUX_logements_pp_vac_2021" numFmtId="0">
      <sharedItems containsString="0" containsBlank="1" containsNumber="1" minValue="5.4715612089262712E-2" maxValue="0.12787518186604468"/>
    </cacheField>
    <cacheField name="TAUX_logements_pp_vac_inf_2_2021" numFmtId="0">
      <sharedItems containsString="0" containsBlank="1" containsNumber="1" minValue="3.9215291345243611E-2" maxValue="9.0773100344188506E-2"/>
    </cacheField>
    <cacheField name="TAUX_logemens_pp_vac_sup_2_2021" numFmtId="0">
      <sharedItems containsString="0" containsBlank="1" containsNumber="1" minValue="7.6333619337850232E-3" maxValue="5.0393844074141471E-2"/>
    </cacheField>
    <cacheField name="POIDS_vac_sup_2_sur_vac_totale_2021" numFmtId="0">
      <sharedItems containsString="0" containsBlank="1" containsNumber="1" minValue="0.11786203746002741" maxValue="0.46705216239007347"/>
    </cacheField>
    <cacheField name="TP_2021" numFmtId="0">
      <sharedItems containsSemiMixedTypes="0" containsString="0" containsNumber="1" minValue="7.4999999999999997E-2" maxValue="0.36399999999999999"/>
    </cacheField>
    <cacheField name="EVO_tp_2012-2021" numFmtId="0">
      <sharedItems containsString="0" containsBlank="1" containsNumber="1" minValue="-1.8000000000000007" maxValue="3.8000000000000007"/>
    </cacheField>
    <cacheField name="RMDU_2021" numFmtId="0">
      <sharedItems containsSemiMixedTypes="0" containsString="0" containsNumber="1" containsInteger="1" minValue="16950" maxValue="31690"/>
    </cacheField>
    <cacheField name="EVO_RMDU_2012-2021" numFmtId="0">
      <sharedItems containsString="0" containsBlank="1" containsNumber="1" minValue="8.6312118570183172E-2" maxValue="0.22450052576235535"/>
    </cacheField>
    <cacheField name="COLLEGIENS_2023-2024" numFmtId="0">
      <sharedItems containsSemiMixedTypes="0" containsString="0" containsNumber="1" containsInteger="1" minValue="7734" maxValue="315674"/>
    </cacheField>
    <cacheField name="MP_IPS_EPCI_2023-2024" numFmtId="0">
      <sharedItems containsSemiMixedTypes="0" containsString="0" containsNumber="1" minValue="87.948211284513818" maxValue="136.12080840507807"/>
    </cacheField>
    <cacheField name="IPS_EPCI_2023-2024" numFmtId="0">
      <sharedItems/>
    </cacheField>
    <cacheField name="PART_IPS _td_2023-2024" numFmtId="0">
      <sharedItems containsString="0" containsBlank="1" containsNumber="1" minValue="3.303684879288437E-2" maxValue="0.68339335734293716"/>
    </cacheField>
    <cacheField name="PART_IPS _d_2023-2024" numFmtId="0">
      <sharedItems containsString="0" containsBlank="1" containsNumber="1" minValue="3.4279432340595641E-2" maxValue="0.3557099435518889"/>
    </cacheField>
    <cacheField name="PART_IPS _int_2023-2024" numFmtId="0">
      <sharedItems containsString="0" containsBlank="1" containsNumber="1" minValue="1.6334864726901481E-2" maxValue="0.3399777636594663"/>
    </cacheField>
    <cacheField name="PART_IPS _f_2023-2024" numFmtId="0">
      <sharedItems containsString="0" containsBlank="1" containsNumber="1" minValue="4.2575406032482596E-2" maxValue="0.41613722998729352"/>
    </cacheField>
    <cacheField name="PART_IPS _tf_2023-2024" numFmtId="0">
      <sharedItems containsString="0" containsBlank="1" containsNumber="1" minValue="4.4097639055622251E-2" maxValue="0.85699693564862101"/>
    </cacheField>
    <cacheField name="PART_em_femmes_2020" numFmtId="0">
      <sharedItems containsSemiMixedTypes="0" containsString="0" containsNumber="1" minValue="0.37915984724495361" maxValue="0.51010101010101006"/>
    </cacheField>
    <cacheField name="PART_em_hommes_2020" numFmtId="0">
      <sharedItems containsSemiMixedTypes="0" containsString="0" containsNumber="1" minValue="0.48989898989898989" maxValue="0.62084015275504634"/>
    </cacheField>
    <cacheField name="EM_2020" numFmtId="0">
      <sharedItems containsSemiMixedTypes="0" containsString="0" containsNumber="1" containsInteger="1" minValue="123" maxValue="5197"/>
    </cacheField>
    <cacheField name="PART_em_18-29_ans_2020" numFmtId="0">
      <sharedItems containsSemiMixedTypes="0" containsString="0" containsNumber="1" minValue="1.1382113821138212E-2" maxValue="6.010230179028133E-2"/>
    </cacheField>
    <cacheField name="PART_em_30-49_ans_2020" numFmtId="0">
      <sharedItems containsSemiMixedTypes="0" containsString="0" containsNumber="1" minValue="0.27125506072874495" maxValue="0.43555555555555553"/>
    </cacheField>
    <cacheField name="PART_em_50-64_ans_2020" numFmtId="0">
      <sharedItems containsSemiMixedTypes="0" containsString="0" containsNumber="1" minValue="0.35263157894736841" maxValue="0.45903771131339399"/>
    </cacheField>
    <cacheField name="PART_em_65-75_ans_2020" numFmtId="0">
      <sharedItems containsSemiMixedTypes="0" containsString="0" containsNumber="1" minValue="0.10666666666666667" maxValue="0.25101214574898784"/>
    </cacheField>
    <cacheField name="PART_em_plus_75_ans_2020" numFmtId="0">
      <sharedItems containsSemiMixedTypes="0" containsString="0" containsNumber="1" minValue="3.787878787878788E-3" maxValue="6.34765625E-2"/>
    </cacheField>
    <cacheField name="PART_population_en_QPV_dans_EPCI_2021" numFmtId="0">
      <sharedItems containsString="0" containsBlank="1" containsNumber="1" minValue="1.570677375971773E-2" maxValue="0.35344295991778008"/>
    </cacheField>
    <cacheField name="PART_des_licencies_sportifs_en_QPV_dans_population_totale_2021" numFmtId="0">
      <sharedItems containsString="0" containsBlank="1" containsNumber="1" minValue="1.7990460104641759E-3" maxValue="2.6938140607205355E-2"/>
    </cacheField>
    <cacheField name="PART_des_licencies_sportifs_dans_population_totale_2021" numFmtId="0">
      <sharedItems containsSemiMixedTypes="0" containsString="0" containsNumber="1" minValue="9.9040218046648545E-2" maxValue="0.263226928615217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200067205"/>
    <x v="0"/>
    <s v="Communauté d'agglomération"/>
    <s v="OUI"/>
    <s v="HEXAGONE"/>
    <s v="50"/>
    <s v="28"/>
    <n v="529560.19852500875"/>
    <n v="226447.86791272659"/>
    <n v="353734.25173088303"/>
    <n v="154406.0670910085"/>
    <n v="1264148.3852596269"/>
    <n v="7.1011593374880739"/>
    <n v="-6.8589250899999996E-2"/>
    <n v="394"/>
    <n v="167"/>
    <n v="3"/>
    <n v="129"/>
    <n v="25"/>
    <n v="718"/>
    <n v="1.5999999999999996"/>
    <n v="13.699999999999989"/>
    <n v="178020"/>
    <n v="5.7830778800000001E-3"/>
    <n v="0.1"/>
    <n v="474014"/>
    <n v="0.43811575185543045"/>
    <n v="229.1"/>
    <n v="232.5"/>
    <n v="237.1"/>
    <n v="89661.159899999926"/>
    <n v="1.4391839470304963"/>
    <n v="0.09"/>
    <n v="0.25"/>
    <n v="183091"/>
    <n v="181321"/>
    <n v="178020"/>
    <n v="-2.5501422552813846E-3"/>
    <n v="-5071"/>
    <n v="8.4405531899367503E-6"/>
    <n v="-2.5585828084713214E-3"/>
    <n v="47337.57853811673"/>
    <n v="39718.727856123427"/>
    <n v="90963.69360575985"/>
    <n v="52.040079576451262"/>
    <n v="43.664374523165165"/>
    <n v="95.704454099615774"/>
    <n v="3.4965559451688955"/>
    <n v="2.9460454128860372"/>
    <n v="-0.15744365052802459"/>
    <n v="0.99119368288531884"/>
    <n v="1.0092147595613594"/>
    <n v="0.9997505464861367"/>
    <n v="6516"/>
    <n v="12864"/>
    <n v="0.97421731123388589"/>
    <n v="6.26853228905868E-2"/>
    <n v="0.17474017133748601"/>
    <n v="0.29043673627836403"/>
    <n v="6.5986677931403698E-2"/>
    <n v="0.11174822029731001"/>
    <n v="0.23773314611073201"/>
    <n v="5.6669725154117098E-2"/>
    <s v="Dominante Ouvrier + monoactif Ouvrier/employé"/>
    <n v="100.8"/>
    <n v="-1.0597868437773487E-2"/>
    <n v="3.8397124300477918E-2"/>
    <n v="76263"/>
    <n v="73443"/>
    <n v="82529"/>
    <n v="83413"/>
    <n v="3"/>
    <n v="0.68637689528492385"/>
    <n v="0.83704055498449714"/>
    <n v="0.47543544652052755"/>
    <n v="4.3077627757355463"/>
    <n v="16.954213603860811"/>
    <n v="0.66313105600723277"/>
    <n v="-4.800856420529243"/>
    <n v="4.5607645777973378"/>
    <n v="0.28363387118328454"/>
    <n v="4"/>
    <n v="0.5584926693644513"/>
    <n v="0.29464770494380904"/>
    <n v="0.14685962569173966"/>
    <n v="1614"/>
    <n v="-0.1122112211221122"/>
    <n v="589"/>
    <n v="269"/>
    <n v="0.31351981351981351"/>
    <n v="5"/>
    <n v="0.16340442495515251"/>
    <n v="2.4642086306709086"/>
    <n v="0.38158261909507679"/>
    <s v="INTER"/>
    <n v="12.473925259187327"/>
    <n v="78116.132414129999"/>
    <n v="4.7691780472814534E-2"/>
    <n v="8.8137242574167968E-2"/>
    <n v="0.80897426573232645"/>
    <n v="1452.8650330922919"/>
    <n v="88.30860110532565"/>
    <n v="7.2070822754297268"/>
    <n v="128.3004786672"/>
    <n v="51"/>
    <n v="3103"/>
    <n v="0.50806881701882656"/>
    <n v="476343"/>
    <n v="358162"/>
    <n v="-3.1012579170891563E-2"/>
    <n v="0.209393764826558"/>
    <n v="0.227341612994164"/>
    <n v="148832.09401011601"/>
    <n v="5274.9026088063101"/>
    <n v="29.630954998350202"/>
    <n v="23.152996925623199"/>
    <n v="5.7818072049289801"/>
    <n v="0.69615086779807001"/>
    <n v="3"/>
    <n v="109.25"/>
    <n v="0.16859567901234571"/>
    <n v="16158.75"/>
    <n v="17033.5"/>
    <n v="5.4134756710760422E-2"/>
    <n v="0.51552564400092826"/>
    <n v="0.44995156603164355"/>
    <n v="666"/>
    <s v="Baisse"/>
    <n v="571"/>
    <s v="Baisse"/>
    <n v="712"/>
    <n v="24701.32077778922"/>
    <n v="0.23615255191530729"/>
    <n v="3.2605948376096481"/>
    <n v="11.69455169455169"/>
    <n v="15.280995280995279"/>
    <n v="3.5864435864435871"/>
    <n v="19419"/>
    <n v="0.2315829892537957"/>
    <n v="19381"/>
    <n v="1.1093338837005315E-2"/>
    <n v="3.1316939890710382"/>
    <n v="85020"/>
    <n v="5891"/>
    <n v="6.928957892260644E-2"/>
    <n v="3.9555398729710659E-2"/>
    <n v="2.9734180192895789E-2"/>
    <n v="0.42912918010524531"/>
    <n v="0.11199999999999999"/>
    <n v="-1.8000000000000007"/>
    <n v="23290"/>
    <n v="0.22450052576235535"/>
    <n v="8155"/>
    <n v="104.38296750459843"/>
    <s v="Intermédiaire"/>
    <n v="6.2538320049049662E-2"/>
    <n v="0.21949724095646844"/>
    <n v="0.32801961986511347"/>
    <n v="0.26474555487431023"/>
    <n v="0.12519926425505826"/>
    <n v="0.41899766899766899"/>
    <n v="0.58100233100233101"/>
    <n v="1716"/>
    <n v="2.505827505827506E-2"/>
    <n v="0.34790209790209792"/>
    <n v="0.40617715617715616"/>
    <n v="0.20104895104895104"/>
    <n v="1.9813519813519812E-2"/>
    <n v="4.9039433771486347E-2"/>
    <n v="4.8702392989551733E-3"/>
    <n v="0.20902707560948208"/>
  </r>
  <r>
    <s v="247200132"/>
    <x v="1"/>
    <s v="Communauté urbaine"/>
    <s v="OUI"/>
    <s v="HEXAGONE"/>
    <s v="72"/>
    <s v="52"/>
    <n v="29608.562209837321"/>
    <n v="165139.35742839539"/>
    <n v="416438.93676421553"/>
    <n v="110877.5187345962"/>
    <n v="722064.37513704458"/>
    <n v="3.448039878789972"/>
    <n v="-0.33225611690000001"/>
    <n v="120"/>
    <n v="60"/>
    <n v="51"/>
    <m/>
    <m/>
    <n v="231"/>
    <n v="0.70000000000000018"/>
    <n v="19.100000000000023"/>
    <n v="209413"/>
    <n v="7.3374222099999997E-3"/>
    <n v="3.2"/>
    <n v="197560"/>
    <m/>
    <n v="245.6"/>
    <n v="248.9"/>
    <n v="254"/>
    <n v="8843.2703999999976"/>
    <n v="0.17238343859649119"/>
    <n v="0.1"/>
    <n v="0.19"/>
    <n v="203331"/>
    <n v="206024"/>
    <n v="209413"/>
    <n v="2.6829732594162436E-3"/>
    <n v="6082"/>
    <n v="2.8226004316522779E-3"/>
    <n v="-1.3962717223603427E-4"/>
    <n v="65197.672038424687"/>
    <n v="46723.312581294362"/>
    <n v="97492.015380280936"/>
    <n v="66.874883839576256"/>
    <n v="47.925271007111398"/>
    <n v="114.80015484668743"/>
    <n v="4.092558853531985"/>
    <n v="3.4103637975639893"/>
    <n v="-0.16669156886509856"/>
    <n v="0.88870166055132072"/>
    <n v="0.90882358873272873"/>
    <n v="0.89770602623809659"/>
    <n v="8635"/>
    <n v="15309"/>
    <n v="0.77290098436595245"/>
    <n v="8.2754753314208299E-2"/>
    <n v="0.168690413517215"/>
    <n v="0.25708767026919399"/>
    <n v="4.0979764138947203E-2"/>
    <n v="8.0555903532749204E-2"/>
    <n v="0.296361054349282"/>
    <n v="7.3570440878403795E-2"/>
    <s v="Dominante Ouvrier + monoactif Ouvrier/employé"/>
    <n v="143.80000000000001"/>
    <n v="-2.7801653243349357E-2"/>
    <n v="3.2044189113827688E-3"/>
    <n v="113331"/>
    <n v="112969"/>
    <n v="91619"/>
    <n v="94239"/>
    <n v="3"/>
    <n v="0.61574902235464202"/>
    <n v="0.73335555307248834"/>
    <n v="0.50942216370288596"/>
    <n v="-1.9423821359672133"/>
    <n v="12.823547847443667"/>
    <n v="0.59829360233186724"/>
    <n v="-1.3807622740579117"/>
    <n v="3.5788252685112432"/>
    <n v="0.29040040598122269"/>
    <n v="1"/>
    <n v="0.43140637876705568"/>
    <n v="0.37299787351125957"/>
    <n v="0.19559574772168473"/>
    <n v="13184"/>
    <n v="3.2824128476302394E-2"/>
    <n v="6090"/>
    <n v="3035"/>
    <n v="0.33260273972602739"/>
    <n v="2"/>
    <n v="0.17568470273881093"/>
    <n v="-1.2229583349020992"/>
    <n v="0.43789396975769718"/>
    <s v="INTER"/>
    <n v="8.7149468821927414"/>
    <n v="79324.396671390001"/>
    <n v="0.16586984137914706"/>
    <n v="0.13128638321892341"/>
    <n v="0.65478357130768272"/>
    <n v="273.89992253647182"/>
    <n v="935.41518028031714"/>
    <n v="12.234681964262009"/>
    <n v="256.2101454182"/>
    <n v="41"/>
    <n v="2064"/>
    <n v="0.47976442970600996"/>
    <n v="502090"/>
    <n v="386626"/>
    <n v="-2.8745842378856381E-2"/>
    <n v="0.146792409676748"/>
    <n v="0.32467893171694101"/>
    <n v="169884.967133408"/>
    <n v="3559.46937871509"/>
    <n v="16.9973658689531"/>
    <n v="6.7811499496131002"/>
    <n v="3.7156326243172599"/>
    <n v="6.50058329502279"/>
    <n v="4"/>
    <n v="-114.75"/>
    <n v="-0.1195001301744337"/>
    <n v="26495"/>
    <n v="27708.25"/>
    <n v="4.5791658803547838E-2"/>
    <n v="0.39618795999245138"/>
    <n v="0.29632871076303985"/>
    <n v="255"/>
    <s v="Baisse"/>
    <n v="232"/>
    <s v="Baisse"/>
    <n v="301"/>
    <n v="14392.360457165891"/>
    <n v="0.12995946053696231"/>
    <n v="6.6942430161952382"/>
    <n v="9.3849658314350801"/>
    <n v="17.940774487471529"/>
    <n v="8.5558086560364472"/>
    <n v="26396"/>
    <n v="0.26498688675848969"/>
    <n v="25638"/>
    <n v="3.1008659021764567E-2"/>
    <n v="4.0832287745713094"/>
    <n v="86549"/>
    <n v="7342"/>
    <n v="8.4830558411997825E-2"/>
    <n v="6.5916417289627841E-2"/>
    <n v="1.8914141122369988E-2"/>
    <n v="0.22296377008989376"/>
    <n v="0.187"/>
    <n v="2.5999999999999979"/>
    <n v="21940"/>
    <n v="0.140925637025481"/>
    <n v="12224"/>
    <n v="105.76537958115183"/>
    <s v="Intermédiaire"/>
    <n v="0.19813481675392669"/>
    <n v="0.13964332460732984"/>
    <n v="0.23928337696335078"/>
    <n v="0.17441099476439789"/>
    <n v="0.24852748691099477"/>
    <n v="0.49028077753779697"/>
    <n v="0.50971922246220303"/>
    <n v="463"/>
    <n v="2.8077753779697623E-2"/>
    <n v="0.31533477321814257"/>
    <n v="0.42764578833693306"/>
    <n v="0.19870410367170627"/>
    <n v="3.0237580993520519E-2"/>
    <n v="0.1357986371428708"/>
    <n v="1.4956091551145344E-2"/>
    <n v="0.19497834422886831"/>
  </r>
  <r>
    <s v="200069854"/>
    <x v="2"/>
    <s v="Communauté urbaine"/>
    <s v="OUI"/>
    <s v="HEXAGONE"/>
    <s v="86"/>
    <s v="75"/>
    <n v="108442.4210962886"/>
    <n v="226309.22400833201"/>
    <n v="359984.9783842148"/>
    <n v="66118.724814609042"/>
    <n v="760855.34830344445"/>
    <n v="3.8567868950939261"/>
    <n v="-0.32536283859999998"/>
    <n v="266"/>
    <n v="83"/>
    <n v="308"/>
    <n v="14"/>
    <m/>
    <n v="671"/>
    <n v="1.2000000000000002"/>
    <n v="16"/>
    <n v="197277"/>
    <n v="1.194840504E-2"/>
    <n v="3.9"/>
    <n v="261087"/>
    <n v="0"/>
    <n v="245.8"/>
    <n v="248.5"/>
    <n v="254.6"/>
    <n v="60943.403299999984"/>
    <n v="1.1652658374760991"/>
    <n v="0.06"/>
    <n v="0.12"/>
    <n v="186846"/>
    <n v="191073"/>
    <n v="197277"/>
    <n v="4.9507678739739713E-3"/>
    <n v="10431"/>
    <n v="3.1560571898467948E-3"/>
    <n v="1.7947106841271765E-3"/>
    <n v="68393.733331936455"/>
    <n v="37530.849325437128"/>
    <n v="91352.417342626446"/>
    <n v="74.868006037999919"/>
    <n v="41.083586419693631"/>
    <n v="115.95159245769322"/>
    <n v="5.0304044681607012"/>
    <n v="4.8808205651447505"/>
    <n v="-2.9735959397047058E-2"/>
    <n v="0.87715538982735408"/>
    <n v="0.94165830832361797"/>
    <n v="0.90816820674461829"/>
    <n v="7005"/>
    <n v="12602"/>
    <n v="0.79900071377587434"/>
    <n v="8.9790581061420099E-2"/>
    <n v="0.197602268847511"/>
    <n v="0.27075016690938403"/>
    <n v="5.08134262123884E-2"/>
    <n v="6.5719165202340696E-2"/>
    <n v="0.26382123357812898"/>
    <n v="6.1503158188826297E-2"/>
    <s v="Proche moyenne 61 agglos"/>
    <n v="125.2"/>
    <n v="9.9346375613126852E-3"/>
    <n v="2.4106802812117221E-2"/>
    <n v="99493"/>
    <n v="97151"/>
    <n v="89154"/>
    <n v="88277"/>
    <n v="1"/>
    <n v="0.61067923693407455"/>
    <n v="0.75336662677984412"/>
    <n v="0.55900832613328566"/>
    <n v="-2.5444377562853671"/>
    <n v="13.301499186144872"/>
    <n v="0.59409199308291327"/>
    <n v="-1.2087747368077939"/>
    <n v="3.4431418518903301"/>
    <n v="0.2673646748619814"/>
    <n v="1"/>
    <n v="0.38156823438810505"/>
    <n v="0.4816992625751319"/>
    <n v="0.13673250303676304"/>
    <n v="29384"/>
    <n v="4.5507916740793443E-2"/>
    <n v="13773"/>
    <n v="10159"/>
    <n v="0.42449440080227313"/>
    <n v="6"/>
    <n v="0.12027203429437076"/>
    <n v="-0.14462593057551665"/>
    <n v="0.52435899502022532"/>
    <s v="INTER"/>
    <n v="11.60741002319461"/>
    <n v="80476.650986270004"/>
    <n v="8.9111738722496101E-2"/>
    <n v="9.6100297328966341E-2"/>
    <n v="0.7629648026546918"/>
    <n v="1073.036804699047"/>
    <n v="213.21587766598671"/>
    <n v="11.597321739574303"/>
    <n v="228.78848408179999"/>
    <n v="163"/>
    <n v="3346"/>
    <n v="0.35280074332561107"/>
    <n v="53670"/>
    <n v="43650"/>
    <n v="-2.3337059809949691E-2"/>
    <n v="0.133301826780969"/>
    <n v="0.34977383365442"/>
    <n v="163166.70958020599"/>
    <n v="3023.6087868008799"/>
    <n v="15.326717188526199"/>
    <n v="8.9553158257206995"/>
    <n v="6.2818560326531498"/>
    <n v="8.9545330152368693E-2"/>
    <n v="1"/>
    <n v="545.25"/>
    <n v="0.61058230683090708"/>
    <n v="42453.5"/>
    <n v="41564.25"/>
    <n v="-2.0946447289387209E-2"/>
    <n v="0.4128163755638522"/>
    <n v="0.32624190259658242"/>
    <n v="429"/>
    <s v="Baisse"/>
    <n v="449"/>
    <s v="Stable"/>
    <n v="566"/>
    <n v="13632.20433589618"/>
    <n v="0.12502938894908081"/>
    <n v="5.8269234128887417"/>
    <n v="10.43288150415391"/>
    <n v="19.422824661128111"/>
    <n v="8.9899431569742028"/>
    <n v="17472"/>
    <n v="0.17848317647287346"/>
    <n v="16502"/>
    <n v="2.108835292691795E-2"/>
    <n v="3.7730900798175599"/>
    <n v="93259"/>
    <n v="8960"/>
    <n v="9.6076518084045506E-2"/>
    <n v="6.9430296271673506E-2"/>
    <n v="2.6646221812371997E-2"/>
    <n v="0.27734375"/>
    <n v="0.161"/>
    <n v="2.6000000000000014"/>
    <n v="22850"/>
    <n v="0.14421632448673005"/>
    <n v="9643"/>
    <n v="112.47345224515192"/>
    <s v="Favorisé"/>
    <n v="5.8176915897542258E-2"/>
    <n v="0.14995333402468111"/>
    <n v="4.6043762314632385E-2"/>
    <n v="0.34823187804625116"/>
    <n v="0.39759410971689307"/>
    <n v="0.46824408468244083"/>
    <n v="0.53175591531755917"/>
    <n v="803"/>
    <n v="2.7397260273972601E-2"/>
    <n v="0.37733499377334995"/>
    <n v="0.41469489414694893"/>
    <n v="0.16438356164383561"/>
    <n v="1.61892901618929E-2"/>
    <n v="9.1358850753002124E-2"/>
    <n v="7.7201092879555146E-3"/>
    <n v="0.21061755805289009"/>
  </r>
  <r>
    <s v="244500468"/>
    <x v="3"/>
    <s v="Métropole"/>
    <s v="OUI"/>
    <s v="HEXAGONE"/>
    <s v="45"/>
    <s v="24"/>
    <n v="6557.427742171938"/>
    <n v="237259.24718488351"/>
    <n v="697466.52193937823"/>
    <n v="331528.74074215151"/>
    <n v="1272811.937608585"/>
    <n v="4.3589300639675388"/>
    <n v="5.3070499000000002E-3"/>
    <n v="68"/>
    <n v="50"/>
    <n v="141"/>
    <m/>
    <m/>
    <n v="259"/>
    <n v="0.69999999999999973"/>
    <n v="27.300000000000011"/>
    <n v="292001"/>
    <n v="9.5221937699999995E-3"/>
    <n v="3.8000000000000003"/>
    <n v="185747"/>
    <n v="5.3535184955880846E-2"/>
    <n v="245.7"/>
    <n v="249.4"/>
    <n v="253.60000000000002"/>
    <n v="7722.8763000000044"/>
    <n v="7.715161138861143E-2"/>
    <n v="0.05"/>
    <n v="0.15"/>
    <n v="273047"/>
    <n v="281899"/>
    <n v="292001"/>
    <n v="6.1198580404224767E-3"/>
    <n v="18954"/>
    <n v="6.4394778285636889E-3"/>
    <n v="-3.1961978814121217E-4"/>
    <n v="95615.869671086184"/>
    <n v="53166.335318317164"/>
    <n v="143218.79501059663"/>
    <n v="66.762096178795289"/>
    <n v="37.122456807700019"/>
    <n v="103.88455298649531"/>
    <n v="3.6592400590987841"/>
    <n v="3.1639469908141096"/>
    <n v="-0.13535407906707761"/>
    <n v="1.2038017993775287"/>
    <n v="1.1010402004186322"/>
    <n v="1.1499822233121579"/>
    <n v="8544"/>
    <n v="17934"/>
    <n v="1.0990168539325844"/>
    <n v="9.8961341232926506E-2"/>
    <n v="0.198226226840161"/>
    <n v="0.26696899297119098"/>
    <n v="4.3980410696474299E-2"/>
    <n v="8.2915107695690701E-2"/>
    <n v="0.26280588549662898"/>
    <n v="4.6142035066927801E-2"/>
    <s v="Proche moyenne 61 agglos"/>
    <n v="125"/>
    <n v="3.2314799438397317E-2"/>
    <n v="3.2612328701714176E-2"/>
    <n v="151382"/>
    <n v="146601"/>
    <n v="136759"/>
    <n v="132478"/>
    <n v="1"/>
    <n v="0.64894382217915081"/>
    <n v="0.75560848372433753"/>
    <n v="0.55135877142923617"/>
    <n v="-2.7639478292198705"/>
    <n v="11.65156307023647"/>
    <n v="0.62918800585197765"/>
    <n v="-1.3994803248990717"/>
    <n v="4.006515428988644"/>
    <n v="0.21093575023274008"/>
    <n v="1"/>
    <n v="0.45174195309285947"/>
    <n v="0.37527532146362141"/>
    <n v="0.17298272544351911"/>
    <n v="19791"/>
    <n v="4.1960619142887221E-2"/>
    <n v="9318"/>
    <n v="4424"/>
    <n v="0.32193276087905692"/>
    <n v="2"/>
    <n v="0.16963350785340314"/>
    <n v="2.2062682863223309"/>
    <n v="0.45404352905542816"/>
    <s v="INTER"/>
    <n v="8.9889387546496611"/>
    <n v="122363.05602603999"/>
    <n v="0.15812983971593761"/>
    <n v="0.11605746192443792"/>
    <n v="0.68314373048022714"/>
    <n v="333.9413804365621"/>
    <n v="1467.254639453799"/>
    <n v="16.779978142239237"/>
    <n v="489.97703975119998"/>
    <n v="63"/>
    <n v="3454"/>
    <n v="0.49244446055163449"/>
    <n v="11653"/>
    <n v="8663"/>
    <n v="-3.2073285849137559E-2"/>
    <n v="0.14402467579606301"/>
    <n v="0.27735823331438697"/>
    <n v="232416.14851842501"/>
    <n v="7229.47395244568"/>
    <n v="24.758387650883598"/>
    <n v="9.4368886996384997"/>
    <n v="11.475459093315299"/>
    <n v="3.8460398579298301"/>
    <n v="1"/>
    <n v="468.5"/>
    <n v="0.22272403137627761"/>
    <n v="11026.75"/>
    <n v="13738.5"/>
    <n v="0.2459246831568685"/>
    <n v="0.38456480830707146"/>
    <n v="0.36357680969538159"/>
    <n v="259"/>
    <s v="Stable"/>
    <n v="246"/>
    <s v="Baisse"/>
    <n v="265"/>
    <n v="29611.84863301503"/>
    <n v="0.19814148488447511"/>
    <n v="7.8866780706839243"/>
    <n v="12.46663796814464"/>
    <n v="19.56952216960827"/>
    <n v="7.1028842014636249"/>
    <n v="29584"/>
    <n v="0.22109362664905685"/>
    <n v="27953"/>
    <n v="5.5271348334704679E-2"/>
    <n v="5.5524816924328722"/>
    <n v="121484"/>
    <n v="10561"/>
    <n v="8.6933258700734248E-2"/>
    <n v="6.5621810279542989E-2"/>
    <n v="2.131144842119127E-2"/>
    <n v="0.24514723984471168"/>
    <n v="0.159"/>
    <n v="2.2000000000000011"/>
    <n v="23210"/>
    <n v="0.1250605913717886"/>
    <n v="15660"/>
    <n v="104.8258939974457"/>
    <s v="Intermédiaire"/>
    <n v="0.30338441890166029"/>
    <n v="8.4802043422733064E-2"/>
    <n v="0.10408684546615581"/>
    <n v="0.20900383141762449"/>
    <n v="0.29872286079182631"/>
    <n v="0.46632996632996632"/>
    <n v="0.53367003367003363"/>
    <n v="594"/>
    <n v="3.1986531986531987E-2"/>
    <n v="0.30976430976430974"/>
    <n v="0.41245791245791247"/>
    <n v="0.21717171717171718"/>
    <n v="2.8619528619528621E-2"/>
    <n v="0.10865373748720039"/>
    <n v="1.2527354358375485E-2"/>
    <n v="0.21595131523522179"/>
  </r>
  <r>
    <s v="200058519"/>
    <x v="4"/>
    <s v="Communauté d'agglomération"/>
    <s v="OUI"/>
    <s v="HEXAGONE"/>
    <s v="78"/>
    <s v="11"/>
    <n v="724.64939120615838"/>
    <n v="230983.44090061239"/>
    <n v="564198.66538089316"/>
    <n v="84587.278195690815"/>
    <n v="880494.03386840248"/>
    <n v="2.6161343756396351"/>
    <n v="-9.4988919800000002E-2"/>
    <n v="124"/>
    <n v="22"/>
    <n v="83"/>
    <m/>
    <m/>
    <n v="229"/>
    <n v="1"/>
    <n v="18.099999999999994"/>
    <n v="336563"/>
    <n v="9.0406530600000007E-3"/>
    <n v="3"/>
    <n v="19011"/>
    <n v="0.74520014728315187"/>
    <n v="249.2"/>
    <n v="250.7"/>
    <n v="256.7"/>
    <n v="429.91530000000006"/>
    <n v="3.3666037588097105E-3"/>
    <n v="0.11"/>
    <n v="0.19"/>
    <n v="332043"/>
    <n v="334326"/>
    <n v="336563"/>
    <n v="1.2299261355199764E-3"/>
    <n v="4520"/>
    <n v="6.203974200816198E-3"/>
    <n v="-4.9740480652962216E-3"/>
    <n v="104752.84706265577"/>
    <n v="56487.349598167857"/>
    <n v="175322.80333917637"/>
    <n v="59.748558126807261"/>
    <n v="32.219054522467587"/>
    <n v="91.967612649274869"/>
    <n v="2.5848430626298051"/>
    <n v="2.2136993296045775"/>
    <n v="-0.14358462933050489"/>
    <n v="1.0021143169880788"/>
    <n v="1.0080389883239478"/>
    <n v="1.0051981055946824"/>
    <n v="10346"/>
    <n v="16479"/>
    <n v="0.59278948385849595"/>
    <n v="0.22539577159791099"/>
    <n v="0.30053587067516202"/>
    <n v="0.20776491201935299"/>
    <n v="4.3279085278028998E-2"/>
    <n v="3.8101221834852601E-2"/>
    <n v="0.152046684567299"/>
    <n v="3.2876454027394197E-2"/>
    <s v="Dominante Cadre/Intermédiaire ++"/>
    <n v="61.5"/>
    <n v="2.066426531473407E-2"/>
    <n v="-3.7771167233284768E-2"/>
    <n v="95099"/>
    <n v="98832"/>
    <n v="166898"/>
    <n v="163519"/>
    <n v="4"/>
    <n v="0.70857681483788693"/>
    <n v="0.82311253655517547"/>
    <n v="0.65488917088858645"/>
    <n v="-1.7537075513866629"/>
    <n v="14.355816545286448"/>
    <n v="0.68150603307630653"/>
    <n v="-1.5911873039511022"/>
    <n v="5.5779529464420552"/>
    <n v="0.18210328089749697"/>
    <n v="5"/>
    <n v="0.4381121710504543"/>
    <n v="0.4398241705970875"/>
    <n v="0.12206365835245823"/>
    <n v="3228"/>
    <n v="0.3000402738622634"/>
    <n v="15"/>
    <n v="1788"/>
    <n v="0.99168053244592347"/>
    <n v="3"/>
    <n v="0.16426006570402632"/>
    <n v="5.7644679076081307"/>
    <n v="0.50513153538594746"/>
    <s v="INTER"/>
    <n v="13.280022822682703"/>
    <n v="155923.62263241"/>
    <n v="0.46303154664104851"/>
    <n v="7.9515485058278157E-2"/>
    <n v="0.39011106673945695"/>
    <n v="424.11048714998901"/>
    <n v="585.50602485464935"/>
    <n v="7.378091038836712"/>
    <n v="248.3192454304"/>
    <n v="88"/>
    <n v="5001"/>
    <n v="0.49781238814674644"/>
    <n v="22596"/>
    <n v="54"/>
    <n v="-0.12470127456186936"/>
    <n v="0.14616763167382302"/>
    <n v="0.47835387150088399"/>
    <n v="268102.43499022"/>
    <n v="15438.3856111353"/>
    <n v="45.8707154712055"/>
    <n v="14.7350378884144"/>
    <n v="25.6849636586287"/>
    <n v="5.4507139241623799"/>
    <n v="2"/>
    <n v="-738.25"/>
    <n v="-0.23399366085578449"/>
    <n v="89550.5"/>
    <n v="68625.25"/>
    <n v="-0.23366982875584169"/>
    <n v="0.85575457423464973"/>
    <n v="0.83946506570103574"/>
    <n v="95"/>
    <s v="Baisse"/>
    <n v="73"/>
    <s v="Baisse"/>
    <n v="127"/>
    <n v="32446.351247252202"/>
    <n v="0.20057459956141979"/>
    <n v="6.3735496374584031"/>
    <n v="18.34576710995783"/>
    <n v="19.676029841063901"/>
    <n v="1.330262731106066"/>
    <n v="29792"/>
    <n v="0.20912516214586749"/>
    <n v="25552"/>
    <n v="0.1745460237946149"/>
    <n v="9.6064278187565861"/>
    <n v="130175"/>
    <n v="8567"/>
    <n v="6.5811407720376414E-2"/>
    <n v="5.6700595352410219E-2"/>
    <n v="9.1108123679661986E-3"/>
    <n v="0.13843819306641764"/>
    <n v="9.8000000000000004E-2"/>
    <n v="1.6000000000000014"/>
    <n v="30780"/>
    <n v="0.12417823228634028"/>
    <n v="19590"/>
    <n v="130.89006636038798"/>
    <s v="Très favorisé"/>
    <n v="5.8601327207759055E-2"/>
    <n v="6.7075038284839197E-2"/>
    <n v="1.6334864726901481E-2"/>
    <n v="6.8453292496171519E-2"/>
    <n v="0.78953547728432871"/>
    <n v="0.4935064935064935"/>
    <n v="0.50649350649350644"/>
    <n v="616"/>
    <n v="4.5454545454545456E-2"/>
    <n v="0.33441558441558439"/>
    <n v="0.41720779220779219"/>
    <n v="0.16233766233766234"/>
    <n v="4.0584415584415584E-2"/>
    <n v="3.2484260004813366E-2"/>
    <n v="4.4300769841010453E-3"/>
    <n v="0.23984514043433175"/>
  </r>
  <r>
    <s v="242100410"/>
    <x v="5"/>
    <s v="Métropole"/>
    <s v="OUI"/>
    <s v="HEXAGONE"/>
    <s v="21"/>
    <s v="27"/>
    <n v="13324.46165318696"/>
    <n v="140059.00023584321"/>
    <n v="573054.57248904684"/>
    <n v="182520.49390751639"/>
    <n v="908958.52828559349"/>
    <n v="3.534149561946061"/>
    <n v="-0.13324281399999999"/>
    <n v="89"/>
    <m/>
    <n v="66"/>
    <m/>
    <m/>
    <n v="155"/>
    <n v="1.5"/>
    <n v="19.599999999999994"/>
    <n v="257193"/>
    <n v="1.5788314519999999E-2"/>
    <n v="3.1"/>
    <n v="51827"/>
    <n v="0.44432438690257975"/>
    <n v="235.8"/>
    <n v="235.5"/>
    <n v="240.60000000000002"/>
    <n v="8557.3234999999986"/>
    <n v="8.3567612304687483E-2"/>
    <n v="0.09"/>
    <n v="0.21"/>
    <n v="244652"/>
    <n v="251650"/>
    <n v="257193"/>
    <n v="4.554886025371907E-3"/>
    <n v="12541"/>
    <n v="3.1060687253570141E-3"/>
    <n v="1.448817300014893E-3"/>
    <n v="83956.86887536943"/>
    <n v="51187.296564429053"/>
    <n v="122048.83456020152"/>
    <n v="68.789570320687545"/>
    <n v="41.940012576834995"/>
    <n v="110.72958289752255"/>
    <n v="4.8550152594592459"/>
    <n v="4.8636197586583254"/>
    <n v="1.7722908660925273E-3"/>
    <n v="1.1570242842320255"/>
    <n v="1.1694562610814323"/>
    <n v="1.1630138620751227"/>
    <n v="9243"/>
    <n v="16361"/>
    <n v="0.77009628908363092"/>
    <n v="8.5428481597798395E-2"/>
    <n v="0.19529715702227099"/>
    <n v="0.27002772034615002"/>
    <n v="4.6339203669680598E-2"/>
    <n v="6.2566660255014603E-2"/>
    <n v="0.28572794452174399"/>
    <n v="5.4612832587341197E-2"/>
    <s v="Proche moyenne 61 agglos"/>
    <n v="132.6"/>
    <n v="8.0250077729132879E-3"/>
    <n v="1.6825607191218415E-2"/>
    <n v="141172"/>
    <n v="138836"/>
    <n v="119958"/>
    <n v="119003"/>
    <n v="1"/>
    <n v="0.62454413742750348"/>
    <n v="0.7643442979959012"/>
    <n v="0.55003176324509107"/>
    <n v="-3.7814079171731074"/>
    <n v="10.362276677008881"/>
    <n v="0.6014543139833084"/>
    <n v="-1.1864195563630391"/>
    <n v="4.7723892475937664"/>
    <n v="0.2381202334206747"/>
    <n v="1"/>
    <n v="0.43803441424182749"/>
    <n v="0.42041323717051904"/>
    <n v="0.14155234858765356"/>
    <n v="37161"/>
    <n v="5.2123442808607014E-2"/>
    <n v="15021"/>
    <n v="10071"/>
    <n v="0.40136298421807748"/>
    <n v="2"/>
    <n v="0.14162318327879483"/>
    <n v="0.44975374709186688"/>
    <n v="0.47869068325422792"/>
    <s v="INTER"/>
    <n v="8.1492421885336697"/>
    <n v="106972.72166916"/>
    <n v="0.18781030930422768"/>
    <n v="0.15761235067491755"/>
    <n v="0.6114352544630699"/>
    <n v="240.6806239100398"/>
    <n v="1057.9398206627041"/>
    <n v="9.900176758169934"/>
    <n v="254.62561609639999"/>
    <n v="57"/>
    <n v="2609"/>
    <n v="0.46575006576531708"/>
    <n v="389874"/>
    <n v="261426"/>
    <n v="-4.1182535896212624E-2"/>
    <n v="0.14417842457486399"/>
    <n v="0.35083554098895497"/>
    <n v="215464.82264390399"/>
    <n v="10467.543081661999"/>
    <n v="40.699175644990397"/>
    <n v="19.2248084718697"/>
    <n v="13.033902233216899"/>
    <n v="8.4404649399037694"/>
    <n v="2"/>
    <n v="-413"/>
    <n v="-0.17002881844380399"/>
    <n v="11288"/>
    <n v="11469.25"/>
    <n v="1.605687455705174E-2"/>
    <n v="0.32891123316796594"/>
    <n v="0.2737537328072891"/>
    <n v="103"/>
    <s v="Baisse"/>
    <n v="95"/>
    <s v="Baisse"/>
    <n v="137"/>
    <n v="21545.122318781559"/>
    <n v="0.14988641059934441"/>
    <n v="8.242083982654588"/>
    <n v="12.72413793103448"/>
    <n v="19.81034482758621"/>
    <n v="7.0862068965517242"/>
    <n v="26385"/>
    <n v="0.2000870572667495"/>
    <n v="24405"/>
    <n v="9.4939561565253017E-2"/>
    <n v="4.3472868217054268"/>
    <n v="119890"/>
    <n v="11758"/>
    <n v="9.8073233797647846E-2"/>
    <n v="7.9581282842605724E-2"/>
    <n v="1.8491950955042122E-2"/>
    <n v="0.1885524749106991"/>
    <n v="0.152"/>
    <n v="3.0999999999999996"/>
    <n v="23180"/>
    <n v="0.1285296981499513"/>
    <n v="12212"/>
    <n v="111.6435473304946"/>
    <s v="Favorisé"/>
    <n v="9.204061578774976E-2"/>
    <n v="8.7536849000982644E-2"/>
    <n v="0.27309204061578773"/>
    <n v="0.19235178512938095"/>
    <n v="0.35497870946609894"/>
    <n v="0.47583643122676578"/>
    <n v="0.52416356877323422"/>
    <n v="538"/>
    <n v="3.717472118959108E-2"/>
    <n v="0.35873605947955389"/>
    <n v="0.40520446096654272"/>
    <n v="0.16914498141263939"/>
    <n v="2.9739776951672861E-2"/>
    <n v="9.6005723328395409E-2"/>
    <n v="6.3298767851380092E-3"/>
    <n v="0.1683327306730743"/>
  </r>
  <r>
    <s v="242500361"/>
    <x v="6"/>
    <s v="Communauté urbaine"/>
    <s v="OUI"/>
    <s v="HEXAGONE"/>
    <s v="25"/>
    <s v="27"/>
    <n v="60222.569369614677"/>
    <n v="226960.07352502079"/>
    <n v="408070.31796497718"/>
    <n v="130331.7254477618"/>
    <n v="825584.6863073745"/>
    <n v="4.1803026234081768"/>
    <n v="-0.1486680604"/>
    <n v="250"/>
    <n v="70"/>
    <n v="114"/>
    <m/>
    <m/>
    <n v="434"/>
    <n v="1.8000000000000007"/>
    <n v="26.6"/>
    <n v="197494"/>
    <n v="1.621289356E-2"/>
    <n v="3.3"/>
    <n v="114849"/>
    <n v="3.9190589382580604E-2"/>
    <n v="212.70000000000002"/>
    <n v="214.4"/>
    <n v="223.5"/>
    <n v="16594.542000000012"/>
    <n v="0.22214915662650619"/>
    <n v="0.15"/>
    <n v="0.15"/>
    <n v="189980"/>
    <n v="192816"/>
    <n v="197494"/>
    <n v="3.53253389464947E-3"/>
    <n v="7514"/>
    <n v="3.9156731786451626E-3"/>
    <n v="-3.8313928399569264E-4"/>
    <n v="65389.749436709659"/>
    <n v="38372.489048042342"/>
    <n v="93731.761515247985"/>
    <n v="69.762637957115814"/>
    <n v="40.938619340681043"/>
    <n v="110.70125729779714"/>
    <n v="5.3407003075009882"/>
    <n v="5.1337189790146383"/>
    <n v="-3.8755465869456426E-2"/>
    <n v="0.91534304470272665"/>
    <n v="0.90402208801568928"/>
    <n v="0.90940457728054003"/>
    <n v="6649"/>
    <n v="13711"/>
    <n v="1.0621146036998046"/>
    <n v="9.0991527123421498E-2"/>
    <n v="0.206236782480655"/>
    <n v="0.25825753045351402"/>
    <n v="5.43151165843722E-2"/>
    <n v="6.0424372586432601E-2"/>
    <n v="0.26316450555576298"/>
    <n v="6.6610165215842607E-2"/>
    <s v="Proche moyenne 61 agglos"/>
    <n v="121.1"/>
    <n v="-5.5386933114739577E-4"/>
    <n v="3.3409615810510107E-2"/>
    <n v="97991"/>
    <n v="94823"/>
    <n v="90224"/>
    <n v="90274"/>
    <n v="3"/>
    <n v="0.6255774175538541"/>
    <n v="0.75752304252130753"/>
    <n v="0.56350759116294979"/>
    <n v="-0.20784999509223523"/>
    <n v="12.163354435969959"/>
    <n v="0.60878901115750006"/>
    <n v="-1.3500804579615111"/>
    <n v="3.4477414987884702"/>
    <n v="0.29161199457750092"/>
    <n v="1"/>
    <n v="0.42016459127699224"/>
    <n v="0.43614566903233143"/>
    <n v="0.1436897396906763"/>
    <n v="23848"/>
    <n v="3.0106690855686579E-2"/>
    <n v="11096"/>
    <n v="7916"/>
    <n v="0.41636860929938985"/>
    <n v="6"/>
    <n v="0.1212178191447688"/>
    <n v="0.21665357780901751"/>
    <n v="0.45028909885770696"/>
    <s v="INTER"/>
    <n v="10.721438619041844"/>
    <n v="81056.828197330004"/>
    <n v="0.1284539890558285"/>
    <n v="0.13215765268289711"/>
    <n v="0.69810543237298717"/>
    <n v="530.15068281031233"/>
    <n v="460.55073369590349"/>
    <n v="12.362972340309073"/>
    <n v="244.1612859377"/>
    <n v="52"/>
    <n v="2620"/>
    <n v="0.47989122405875739"/>
    <n v="177344"/>
    <n v="146401"/>
    <n v="-2.1810013307470226E-2"/>
    <n v="0.15150532197776601"/>
    <n v="0.31605716791333299"/>
    <n v="162383.79940635301"/>
    <n v="4517.0550135078201"/>
    <n v="22.8718594666563"/>
    <n v="11.478243618032"/>
    <n v="9.1918839828786503"/>
    <n v="2.2017318657456402"/>
    <n v="1"/>
    <n v="-160"/>
    <n v="-0.12463485881207401"/>
    <n v="11288"/>
    <n v="11469.25"/>
    <n v="1.605687455705174E-2"/>
    <n v="0.32891123316796594"/>
    <n v="0.2737537328072891"/>
    <n v="362"/>
    <s v="Stable"/>
    <n v="322"/>
    <s v="Baisse"/>
    <n v="359"/>
    <n v="14282.12604210945"/>
    <n v="0.13325116196851569"/>
    <n v="7.1830184241552972"/>
    <n v="10.983109571242959"/>
    <n v="20.207882200086619"/>
    <n v="9.224772628843656"/>
    <n v="18511"/>
    <n v="0.19129713716102162"/>
    <n v="18378"/>
    <n v="4.0755250843399718E-2"/>
    <n v="3.6272360069244085"/>
    <n v="89403"/>
    <n v="9390"/>
    <n v="0.10503003254924331"/>
    <n v="7.5232374752525089E-2"/>
    <n v="2.9797657796718231E-2"/>
    <n v="0.28370607028753991"/>
    <n v="0.16"/>
    <n v="1.8000000000000007"/>
    <n v="23080"/>
    <n v="0.15573360040060091"/>
    <n v="8923"/>
    <n v="107.86256864283314"/>
    <s v="Favorisé"/>
    <n v="0.13829429564047965"/>
    <n v="7.1276476521349316E-2"/>
    <n v="0.24184691247338339"/>
    <n v="0.25137285666255743"/>
    <n v="0.2972094587022302"/>
    <n v="0.42790262172284643"/>
    <n v="0.57209737827715357"/>
    <n v="1068"/>
    <n v="2.247191011235955E-2"/>
    <n v="0.36329588014981273"/>
    <n v="0.39419475655430714"/>
    <n v="0.20037453183520598"/>
    <n v="1.9662921348314606E-2"/>
    <n v="0.12976090412873303"/>
    <n v="1.0785137776337508E-2"/>
    <n v="0.17914974632140723"/>
  </r>
  <r>
    <s v="200065597"/>
    <x v="7"/>
    <s v="Communauté urbaine"/>
    <s v="OUI"/>
    <s v="HEXAGONE"/>
    <s v="14"/>
    <s v="28"/>
    <n v="43793.16944533513"/>
    <n v="246735.8029720512"/>
    <n v="465627.74063471443"/>
    <n v="160084.92136825871"/>
    <n v="916241.63442035939"/>
    <n v="3.335608549503466"/>
    <n v="-0.31398806219999997"/>
    <n v="269"/>
    <n v="51"/>
    <n v="9"/>
    <n v="48"/>
    <n v="2"/>
    <n v="379"/>
    <n v="0.80000000000000027"/>
    <n v="18.100000000000009"/>
    <n v="274685"/>
    <n v="7.1114247299999996E-3"/>
    <n v="1.3"/>
    <n v="64559"/>
    <n v="8.037609008813644E-2"/>
    <n v="235.4"/>
    <n v="238.10000000000002"/>
    <n v="243.8"/>
    <n v="20213.845800000006"/>
    <n v="0.211000478079332"/>
    <n v="0.13"/>
    <n v="0.15"/>
    <n v="260602"/>
    <n v="264376"/>
    <n v="274685"/>
    <n v="4.7960687988035655E-3"/>
    <n v="14083"/>
    <n v="2.7508471778463495E-3"/>
    <n v="2.045221620957216E-3"/>
    <n v="89635.360444087215"/>
    <n v="54182.059944060609"/>
    <n v="130867.57961185217"/>
    <n v="68.493175093435667"/>
    <n v="41.402202214454"/>
    <n v="109.8953773078901"/>
    <n v="5.5377658899074378"/>
    <n v="5.3890518223861914"/>
    <n v="-2.6854524094685427E-2"/>
    <n v="0.92940850519066809"/>
    <n v="0.91405498989999123"/>
    <n v="0.92173744283882952"/>
    <n v="9228"/>
    <n v="18428"/>
    <n v="0.99696575639358476"/>
    <n v="9.0350372383909597E-2"/>
    <n v="0.183181369923237"/>
    <n v="0.26158368161519402"/>
    <n v="5.2874587100772898E-2"/>
    <n v="7.2135306278665698E-2"/>
    <n v="0.27122869023335999"/>
    <n v="6.8645992464860903E-2"/>
    <s v="Proche moyenne 61 agglos"/>
    <n v="136.19999999999999"/>
    <n v="4.8599395326306645E-2"/>
    <n v="5.5955810044566574E-2"/>
    <n v="151404"/>
    <n v="143381"/>
    <n v="125553"/>
    <n v="119734"/>
    <n v="1"/>
    <n v="0.61610403695517379"/>
    <n v="0.75607557888601562"/>
    <n v="0.52460578431697591"/>
    <n v="-0.56343820959865454"/>
    <n v="10.437041182935674"/>
    <n v="0.60641466497524088"/>
    <n v="-2.2531248528094183"/>
    <n v="1.9860531996378938"/>
    <n v="0.26101593418317892"/>
    <n v="1"/>
    <n v="0.42151007767397541"/>
    <n v="0.42801057315003688"/>
    <n v="0.15047934917598765"/>
    <n v="37854"/>
    <n v="0.1020087336244541"/>
    <n v="17578"/>
    <n v="9897"/>
    <n v="0.36021838034576886"/>
    <n v="2"/>
    <n v="0.14948032867170921"/>
    <n v="-1.7401265105897057"/>
    <n v="0.46502874970524749"/>
    <s v="INTER"/>
    <n v="10.147274442387722"/>
    <n v="111646.71776999001"/>
    <n v="0.10132145321222025"/>
    <n v="0.12038417699138781"/>
    <n v="0.73197142452813291"/>
    <n v="366.15767881056689"/>
    <n v="1111.631469074327"/>
    <n v="14.81815164311848"/>
    <n v="407.032398409"/>
    <n v="51"/>
    <n v="3836"/>
    <n v="0.54039053792070546"/>
    <n v="59569"/>
    <n v="46267"/>
    <n v="-2.7913008443989324E-2"/>
    <n v="0.15088603061971201"/>
    <n v="0.28810696180609602"/>
    <n v="223948.06101469501"/>
    <n v="11196.4674713772"/>
    <n v="40.761117175591203"/>
    <n v="20.029596481802901"/>
    <n v="13.762013582979399"/>
    <n v="6.9695071108088102"/>
    <n v="2"/>
    <n v="-309.25"/>
    <n v="-0.1061256005490734"/>
    <n v="16158.75"/>
    <n v="17033.5"/>
    <n v="5.4134756710760422E-2"/>
    <n v="0.51552564400092826"/>
    <n v="0.44995156603164355"/>
    <n v="214"/>
    <s v="Baisse"/>
    <n v="152"/>
    <s v="Baisse"/>
    <n v="248"/>
    <n v="25283.866544081131"/>
    <n v="0.16978723798194359"/>
    <n v="5.9974917732998563"/>
    <n v="13.898305084745759"/>
    <n v="20.573663624511081"/>
    <n v="6.6753585397653197"/>
    <n v="35227"/>
    <n v="0.26033289617309768"/>
    <n v="31675"/>
    <n v="8.7892659826361491E-2"/>
    <n v="6.2150982419855225"/>
    <n v="115275"/>
    <n v="8307"/>
    <n v="7.2062459336369553E-2"/>
    <n v="5.6707872478854914E-2"/>
    <n v="1.5354586857514639E-2"/>
    <n v="0.21307331166486096"/>
    <n v="0.14699999999999999"/>
    <n v="1.2999999999999989"/>
    <n v="23000"/>
    <n v="0.15519839276745362"/>
    <n v="12312"/>
    <n v="110.74043209876541"/>
    <s v="Favorisé"/>
    <n v="0.17381416504223521"/>
    <n v="9.8196881091617935E-2"/>
    <n v="0.1206140350877193"/>
    <n v="0.31773879142300193"/>
    <n v="0.2896361273554256"/>
    <n v="0.47768281101614435"/>
    <n v="0.5223171889838556"/>
    <n v="1053"/>
    <n v="1.8043684710351376E-2"/>
    <n v="0.34188034188034189"/>
    <n v="0.40835707502374169"/>
    <n v="0.2060778727445394"/>
    <n v="2.564102564102564E-2"/>
    <n v="9.9306478329723141E-2"/>
    <n v="9.541838833573001E-3"/>
    <n v="0.18592933724083952"/>
  </r>
  <r>
    <s v="200084952"/>
    <x v="8"/>
    <s v="Communauté urbaine"/>
    <s v="OUI"/>
    <s v="HEXAGONE"/>
    <s v="76"/>
    <s v="28"/>
    <n v="114678.23896777131"/>
    <n v="1842117.1314833169"/>
    <n v="940817.76984464435"/>
    <n v="2888738.0853382349"/>
    <n v="5786351.2256339705"/>
    <n v="21.75835339059239"/>
    <n v="-0.32869136180000003"/>
    <n v="294"/>
    <n v="89"/>
    <n v="2"/>
    <m/>
    <n v="64"/>
    <n v="449"/>
    <n v="1.1000000000000005"/>
    <n v="21.600000000000009"/>
    <n v="265937"/>
    <n v="2.1586309959999998E-2"/>
    <n v="0.7"/>
    <n v="71842"/>
    <n v="0.54122936443862923"/>
    <n v="231.5"/>
    <n v="233.5"/>
    <n v="238.2"/>
    <n v="27301.386200000026"/>
    <n v="0.33830714002478346"/>
    <n v="0.15"/>
    <n v="0.22"/>
    <n v="273318"/>
    <n v="271003"/>
    <n v="265937"/>
    <n v="-2.4856795542871346E-3"/>
    <n v="-7381"/>
    <n v="2.7349527059887802E-3"/>
    <n v="-5.2206322602759148E-3"/>
    <n v="81066.12568570138"/>
    <n v="55444.690484078892"/>
    <n v="129426.18383021966"/>
    <n v="62.635027385218542"/>
    <n v="42.838851338467059"/>
    <n v="105.47387872368594"/>
    <n v="3.9051648419260849"/>
    <n v="3.6171313608091564"/>
    <n v="-7.3757060911893838E-2"/>
    <n v="0.91357565024355114"/>
    <n v="0.88991829205325934"/>
    <n v="0.90145207151675455"/>
    <n v="8970"/>
    <n v="15041"/>
    <n v="0.67681159420289849"/>
    <n v="6.4883820866713807E-2"/>
    <n v="0.14739892496057699"/>
    <n v="0.27136119814821802"/>
    <n v="4.1579825786753899E-2"/>
    <n v="9.4435537595483204E-2"/>
    <n v="0.29729296568423402"/>
    <n v="8.3047726958020193E-2"/>
    <s v="Dominante Ouvrier + monoactif Ouvrier/employé"/>
    <n v="114.9"/>
    <n v="-4.463672909108736E-2"/>
    <n v="-4.280834787837285E-2"/>
    <n v="114617"/>
    <n v="119743"/>
    <n v="116925"/>
    <n v="122388"/>
    <n v="5"/>
    <n v="0.60598404671848116"/>
    <n v="0.72130331504041056"/>
    <n v="0.45931637937872266"/>
    <n v="-1.1859915805823795"/>
    <n v="11.797096828660237"/>
    <n v="0.58260219604555386"/>
    <n v="-3.380551232051654"/>
    <n v="4.7697721861468478"/>
    <n v="0.28483720371480081"/>
    <n v="1"/>
    <n v="0.41809617304788466"/>
    <n v="0.36130255198456884"/>
    <n v="0.2206012749675465"/>
    <n v="11339"/>
    <n v="-6.2815108686668314E-2"/>
    <n v="4801"/>
    <n v="1752"/>
    <n v="0.26735846177323364"/>
    <n v="5"/>
    <n v="0.11753646749167801"/>
    <n v="-2.2473243890772814"/>
    <n v="0.39287570640213221"/>
    <s v="INTER"/>
    <n v="10.111018375736565"/>
    <n v="99926.837367970002"/>
    <n v="0.12362866789907859"/>
    <n v="0.10219091861775639"/>
    <n v="0.72804492837986368"/>
    <n v="508.29911150042687"/>
    <n v="459.2992182555102"/>
    <n v="8.7788229750692821"/>
    <n v="233.46138455209999"/>
    <n v="54"/>
    <n v="3206"/>
    <n v="0.5043780074070765"/>
    <n v="170062"/>
    <n v="155207"/>
    <n v="-1.0918811962695958E-2"/>
    <n v="0.19812051482929999"/>
    <n v="0.27485859030466597"/>
    <n v="218851.95015378101"/>
    <n v="10959.837005268901"/>
    <n v="41.212155530328303"/>
    <n v="21.835280906142401"/>
    <n v="11.9641479451123"/>
    <n v="7.4127266790736304"/>
    <n v="2"/>
    <n v="-359"/>
    <n v="-0.23564161470298661"/>
    <n v="16158.75"/>
    <n v="17033.5"/>
    <n v="5.4134756710760422E-2"/>
    <n v="0.51552564400092826"/>
    <n v="0.44995156603164355"/>
    <n v="267"/>
    <s v="Baisse"/>
    <n v="282"/>
    <s v="Hausse"/>
    <n v="323"/>
    <n v="30212.45317182245"/>
    <n v="0.21657983033321229"/>
    <n v="5.6195295516943382"/>
    <n v="12.71748878923767"/>
    <n v="20.71748878923767"/>
    <n v="8"/>
    <n v="37654"/>
    <n v="0.30365067443638855"/>
    <n v="37215"/>
    <n v="3.4770925702001881E-2"/>
    <n v="5.0476883873316343"/>
    <n v="102350"/>
    <n v="9158"/>
    <n v="8.9477283829995119E-2"/>
    <n v="6.6741573033707868E-2"/>
    <n v="2.2735710796287251E-2"/>
    <n v="0.25409478051976414"/>
    <n v="0.17"/>
    <n v="1.5999999999999996"/>
    <n v="22280"/>
    <n v="0.16223265519040164"/>
    <n v="13427"/>
    <n v="100.66049750502722"/>
    <s v="Intermédiaire"/>
    <n v="0.37916139122663289"/>
    <n v="0.12348253519028822"/>
    <n v="0.11104490951068742"/>
    <n v="0.14344231771803084"/>
    <n v="0.24286884635436062"/>
    <n v="0.44906900328587074"/>
    <n v="0.55093099671412926"/>
    <n v="913"/>
    <n v="2.3001095290251915E-2"/>
    <n v="0.37458926615553123"/>
    <n v="0.39211391018619934"/>
    <n v="0.18400876232201532"/>
    <n v="2.628696604600219E-2"/>
    <n v="0.1718564923271301"/>
    <n v="1.4304139702260309E-2"/>
    <n v="0.16342216389596032"/>
  </r>
  <r>
    <s v="200059228"/>
    <x v="9"/>
    <s v="Communauté d'agglomération"/>
    <s v="OUI"/>
    <s v="HEXAGONE"/>
    <s v="91"/>
    <s v="11"/>
    <n v="4200.8233065852291"/>
    <n v="362317.75981691678"/>
    <n v="474866.75645676872"/>
    <n v="178626.87118882759"/>
    <n v="1020012.210769098"/>
    <n v="2.8518727374549808"/>
    <n v="-0.234734638"/>
    <n v="138"/>
    <n v="38"/>
    <n v="92"/>
    <m/>
    <m/>
    <n v="268"/>
    <n v="0.70000000000000018"/>
    <n v="21.299999999999983"/>
    <n v="357664"/>
    <n v="2.8451958999999999E-3"/>
    <n v="3.3999999999999995"/>
    <n v="79459"/>
    <n v="0.12658100403981901"/>
    <n v="248.10000000000002"/>
    <n v="249.20000000000002"/>
    <n v="255.6"/>
    <n v="4804.3810999999987"/>
    <n v="3.6674664885496172E-2"/>
    <n v="0.15"/>
    <n v="0.2"/>
    <n v="323637"/>
    <n v="346826"/>
    <n v="357664"/>
    <n v="9.1297405869887882E-3"/>
    <n v="34027"/>
    <n v="1.264123649766935E-2"/>
    <n v="-3.5114959106805621E-3"/>
    <n v="132399.28631974306"/>
    <n v="43497.107846203762"/>
    <n v="181767.60583405319"/>
    <n v="72.839869190233202"/>
    <n v="23.93006589189217"/>
    <n v="96.769935082125386"/>
    <n v="3.2180025735523348"/>
    <n v="2.6860851936400838"/>
    <n v="-0.16529426802945976"/>
    <n v="0.89672838912248909"/>
    <n v="0.88609428920431976"/>
    <n v="0.89112855126010715"/>
    <n v="6295"/>
    <n v="15752"/>
    <n v="1.5023034154090547"/>
    <n v="7.1993324618452106E-2"/>
    <n v="0.18045087838186699"/>
    <n v="0.288849917700093"/>
    <n v="4.0990115809655801E-2"/>
    <n v="8.58082111567149E-2"/>
    <n v="0.27532212903542402"/>
    <n v="5.6585423297792301E-2"/>
    <s v="Dominante Ouvrier + monoactif Ouvrier/employé"/>
    <n v="97.8"/>
    <n v="5.819064244945462E-2"/>
    <n v="7.7545985560352651E-2"/>
    <n v="148502"/>
    <n v="137815"/>
    <n v="170938"/>
    <n v="161538"/>
    <n v="1"/>
    <n v="0.64614355942845203"/>
    <n v="0.72842458652025643"/>
    <n v="0.59140629401921507"/>
    <n v="-2.9597522534418386"/>
    <n v="12.588759051174458"/>
    <n v="0.61239979325575977"/>
    <n v="-0.45751553650119625"/>
    <n v="6.8731992041875518"/>
    <n v="0.18970225545544869"/>
    <n v="5"/>
    <n v="0.43537777352221463"/>
    <n v="0.37014139659255751"/>
    <n v="0.19448082988522786"/>
    <n v="18192"/>
    <n v="6.3362169745148467E-2"/>
    <n v="9547"/>
    <n v="3097"/>
    <n v="0.24493831066118316"/>
    <n v="2"/>
    <n v="0.15493399918229078"/>
    <n v="-2.0440079175378756"/>
    <n v="0.44268004205361838"/>
    <s v="INTER"/>
    <n v="19.302567191745247"/>
    <n v="153315.26309712001"/>
    <n v="0.30748287125403334"/>
    <n v="5.1119172999268214E-2"/>
    <n v="0.60541937317350891"/>
    <n v="669.38020485768106"/>
    <n v="521.39310630274053"/>
    <n v="9.7580473379568531"/>
    <n v="349.0102243083"/>
    <n v="43"/>
    <n v="3995"/>
    <n v="0.57327569268144196"/>
    <n v="12074"/>
    <n v="162"/>
    <n v="-0.12332284247142621"/>
    <n v="0.11388939039487299"/>
    <n v="0.31958312696407098"/>
    <n v="268208.20365813602"/>
    <n v="9107.6874936296008"/>
    <n v="25.4643673772859"/>
    <n v="15.128013283544099"/>
    <n v="6.5787378484288199"/>
    <n v="3.7576162453129598"/>
    <n v="3"/>
    <n v="-872.75"/>
    <n v="-0.34584901921933819"/>
    <n v="89550.5"/>
    <n v="68625.25"/>
    <n v="-0.23366982875584169"/>
    <n v="0.85575457423464973"/>
    <n v="0.83946506570103574"/>
    <n v="106"/>
    <s v="Baisse"/>
    <n v="86"/>
    <s v="Baisse"/>
    <n v="118"/>
    <n v="16230.175104310971"/>
    <n v="0.1074063602958836"/>
    <n v="6.4795152992280816"/>
    <n v="14.01433135554541"/>
    <n v="20.744226380648101"/>
    <n v="6.7298950251026932"/>
    <n v="42155"/>
    <n v="0.3061622948007206"/>
    <n v="38226"/>
    <n v="8.2718568513577145E-2"/>
    <n v="8.6611479028697573"/>
    <n v="108471"/>
    <n v="6930"/>
    <n v="6.388804380894432E-2"/>
    <n v="5.1635921121774481E-2"/>
    <n v="1.2252122687169843E-2"/>
    <n v="0.19177489177489176"/>
    <n v="0.19399999999999998"/>
    <n v="0.89999999999999858"/>
    <n v="21890"/>
    <n v="0.12429378531073443"/>
    <n v="21413"/>
    <n v="97.693382524634572"/>
    <s v="Défavorisé"/>
    <n v="0.43394199785177229"/>
    <n v="0.11824592537243732"/>
    <n v="0.13370382477933965"/>
    <n v="0.20230700976042593"/>
    <n v="0.11180124223602485"/>
    <n v="0.48206599713055953"/>
    <n v="0.51793400286944047"/>
    <n v="697"/>
    <n v="5.8823529411764705E-2"/>
    <n v="0.33572453371592542"/>
    <n v="0.39598278335724535"/>
    <n v="0.16786226685796271"/>
    <n v="4.1606886657101862E-2"/>
    <n v="0.25733649458709851"/>
    <n v="2.3248076406907042E-2"/>
    <n v="0.1576116131341147"/>
  </r>
  <r>
    <s v="200056232"/>
    <x v="10"/>
    <s v="Communauté d'agglomération"/>
    <s v="OUI"/>
    <s v="HEXAGONE"/>
    <s v="91"/>
    <s v="11"/>
    <n v="6554.4671666000568"/>
    <n v="973883.94054740353"/>
    <n v="578067.4553402029"/>
    <n v="202619.5014690746"/>
    <n v="1761125.3645232811"/>
    <n v="5.5720177574407916"/>
    <n v="-0.2056818886"/>
    <n v="262"/>
    <n v="37"/>
    <n v="129"/>
    <m/>
    <m/>
    <n v="428"/>
    <n v="0.80000000000000027"/>
    <n v="17.099999999999994"/>
    <n v="316066"/>
    <n v="2.3143565400000001E-3"/>
    <n v="3"/>
    <n v="101765"/>
    <n v="0"/>
    <n v="249.4"/>
    <n v="251.2"/>
    <n v="256.3"/>
    <n v="3790.1412999999993"/>
    <n v="3.1531957570715467E-2"/>
    <n v="0.14000000000000001"/>
    <n v="0.19"/>
    <n v="291043"/>
    <n v="309985"/>
    <n v="316066"/>
    <n v="7.5263663208779974E-3"/>
    <n v="25023"/>
    <n v="8.4020685850278998E-3"/>
    <n v="-8.7570226414990238E-4"/>
    <n v="102517.3482484424"/>
    <n v="50025.396511141233"/>
    <n v="163523.25524041639"/>
    <n v="62.692825003831153"/>
    <n v="30.592221539127578"/>
    <n v="93.285046542958611"/>
    <n v="3.3723122770281275"/>
    <n v="2.9041156586593999"/>
    <n v="-0.13883548731771927"/>
    <n v="1.0047302829677702"/>
    <n v="0.9936319692511939"/>
    <n v="0.99905163824327237"/>
    <n v="7952"/>
    <n v="13897"/>
    <n v="0.74761066398390352"/>
    <n v="0.19051198508709299"/>
    <n v="0.27395925900993001"/>
    <n v="0.24179100741475201"/>
    <n v="3.8551826686382601E-2"/>
    <n v="4.6932477604148502E-2"/>
    <n v="0.17706024041614499"/>
    <n v="3.1193203781550299E-2"/>
    <s v="Dominante Cadre / Intermédiaire"/>
    <n v="109.1"/>
    <n v="9.1538954726892927E-2"/>
    <n v="8.0590677230301722E-2"/>
    <n v="159305"/>
    <n v="147424"/>
    <n v="158331"/>
    <n v="145053"/>
    <n v="2"/>
    <n v="0.69959874450110748"/>
    <n v="0.80137501834926184"/>
    <n v="0.65021457655798209"/>
    <n v="-2.9918597971028027"/>
    <n v="15.384907303276913"/>
    <n v="0.68089991241289916"/>
    <n v="-1.2389785621071852"/>
    <n v="3.7072435572821583"/>
    <n v="0.16923807464162124"/>
    <n v="5"/>
    <n v="0.45992795067889519"/>
    <n v="0.41335122640267791"/>
    <n v="0.12672082291842687"/>
    <n v="36130"/>
    <n v="0.63225660718319399"/>
    <n v="7293"/>
    <n v="15749"/>
    <n v="0.68349101640482601"/>
    <n v="1"/>
    <n v="0.26508280621835595"/>
    <n v="6.5690356325974761"/>
    <n v="0.37637381484886318"/>
    <s v="ECV+EPCV-"/>
    <n v="14.253684395775629"/>
    <n v="147130.80303039"/>
    <n v="0.2700044971130523"/>
    <n v="8.0846915429415966E-2"/>
    <n v="0.59388199195271107"/>
    <n v="562.73566409161435"/>
    <n v="644.99251356845627"/>
    <n v="11.483686649532059"/>
    <n v="362.96029045709997"/>
    <n v="119"/>
    <n v="5454"/>
    <n v="0.46594209936964481"/>
    <n v="57483"/>
    <n v="45886"/>
    <n v="-2.5218325417949654E-2"/>
    <n v="0.12083148622486001"/>
    <n v="0.43730383853210802"/>
    <n v="252806.36430337399"/>
    <n v="16067.330565333101"/>
    <n v="50.835365288683903"/>
    <n v="21.604686178349102"/>
    <n v="19.138185574964101"/>
    <n v="10.0924935353706"/>
    <n v="2"/>
    <n v="-1350"/>
    <n v="-0.38132900218911092"/>
    <n v="89550.5"/>
    <n v="68625.25"/>
    <n v="-0.23366982875584169"/>
    <n v="0.85575457423464973"/>
    <n v="0.83946506570103574"/>
    <n v="106"/>
    <s v="Baisse"/>
    <n v="99"/>
    <s v="Baisse"/>
    <n v="119"/>
    <n v="22404.423274643079"/>
    <n v="0.14822739994735709"/>
    <n v="6.5605481322003003"/>
    <n v="14.832549728752261"/>
    <n v="20.760940325497291"/>
    <n v="5.928390596745027"/>
    <n v="36450"/>
    <n v="0.27148967344991171"/>
    <n v="30141"/>
    <n v="0.14797120201718589"/>
    <n v="10.479704797047971"/>
    <n v="115757"/>
    <n v="7166"/>
    <n v="6.1905543509247818E-2"/>
    <n v="5.1193448344376585E-2"/>
    <n v="1.071209516487124E-2"/>
    <n v="0.17303935249790678"/>
    <n v="0.114"/>
    <n v="2.5"/>
    <n v="27630"/>
    <n v="9.8608349900596526E-2"/>
    <n v="16865"/>
    <n v="119.87806107322857"/>
    <s v="Très favorisé"/>
    <n v="6.403794841387489E-2"/>
    <n v="0.12362881707678625"/>
    <n v="0.10465461013934182"/>
    <n v="0.12149421879632374"/>
    <n v="0.58618440557367324"/>
    <n v="0.46930946291560105"/>
    <n v="0.53069053708439895"/>
    <n v="782"/>
    <n v="6.010230179028133E-2"/>
    <n v="0.33503836317135549"/>
    <n v="0.38618925831202044"/>
    <n v="0.17774936061381075"/>
    <n v="4.0920716112531973E-2"/>
    <n v="6.291723880455348E-2"/>
    <n v="4.9863003296779784E-3"/>
    <n v="0.21976106256288244"/>
  </r>
  <r>
    <s v="248000531"/>
    <x v="11"/>
    <s v="Communauté d'agglomération"/>
    <s v="OUI"/>
    <s v="HEXAGONE"/>
    <s v="80"/>
    <s v="32"/>
    <n v="35109.841413164497"/>
    <n v="150280.954121302"/>
    <n v="493339.40629018861"/>
    <n v="102077.3529124136"/>
    <n v="780807.55473706871"/>
    <n v="4.2982282901775246"/>
    <n v="-0.1267274306"/>
    <n v="122"/>
    <n v="49"/>
    <n v="2"/>
    <m/>
    <m/>
    <n v="173"/>
    <n v="0.70000000000000018"/>
    <n v="15.799999999999997"/>
    <n v="181658"/>
    <n v="2.1251607339999999E-2"/>
    <n v="1.4000000000000001"/>
    <n v="39518"/>
    <n v="0.50106280682220761"/>
    <n v="232.3"/>
    <n v="234.5"/>
    <n v="238.5"/>
    <n v="20804.423599999991"/>
    <n v="0.41608847199999982"/>
    <n v="0.03"/>
    <n v="0.12"/>
    <n v="177992"/>
    <n v="178597"/>
    <n v="181658"/>
    <n v="1.8550997518456125E-3"/>
    <n v="3666"/>
    <n v="4.1553646344663075E-3"/>
    <n v="-2.3002648826206951E-3"/>
    <n v="64254.320931175658"/>
    <n v="31198.09404854272"/>
    <n v="86205.585020281607"/>
    <n v="74.536146255557028"/>
    <n v="36.190339687623187"/>
    <n v="110.72648594317994"/>
    <n v="5.8848969833181206"/>
    <n v="5.9220375460798733"/>
    <n v="6.3111661711385634E-3"/>
    <n v="0.88952194511733207"/>
    <n v="0.87005109571115002"/>
    <n v="0.8794382649744189"/>
    <n v="5031"/>
    <n v="9992"/>
    <n v="0.9860862651560327"/>
    <n v="8.8303717956776107E-2"/>
    <n v="0.18788308260935799"/>
    <n v="0.24840053615035701"/>
    <n v="3.9668381707656103E-2"/>
    <n v="6.0025115424434297E-2"/>
    <n v="0.28539422786402302"/>
    <n v="9.0324938287394699E-2"/>
    <s v="Proche moyenne 61 agglos"/>
    <n v="144.69999999999999"/>
    <n v="-1.2301943561497585E-2"/>
    <n v="1.5364458047147698E-2"/>
    <n v="99194"/>
    <n v="97693"/>
    <n v="81412"/>
    <n v="82426"/>
    <n v="3"/>
    <n v="0.56195858280788835"/>
    <n v="0.69988810435643667"/>
    <n v="0.50074481496058076"/>
    <n v="-2.478198556764033"/>
    <n v="10.59442103591201"/>
    <n v="0.54241745876808434"/>
    <n v="-1.3640258285721023"/>
    <n v="4.0382419912133756"/>
    <n v="0.2690226415894949"/>
    <n v="1"/>
    <n v="0.37222096697418539"/>
    <n v="0.44648598695289282"/>
    <n v="0.18129304607292196"/>
    <n v="30394"/>
    <n v="1.791754579858669E-2"/>
    <n v="15394"/>
    <n v="7839"/>
    <n v="0.33740799724529763"/>
    <n v="6"/>
    <n v="0.14592959131964109"/>
    <n v="1.9755023389553372E-2"/>
    <n v="0.48810623900795896"/>
    <s v="INTER"/>
    <n v="9.8060372152100665"/>
    <n v="69401.920851160001"/>
    <n v="0.14480327440205176"/>
    <n v="0.16284376307880102"/>
    <n v="0.64771574032246182"/>
    <n v="353.13352997984532"/>
    <n v="661.53141456655521"/>
    <n v="12.859820300696915"/>
    <n v="233.60892361840001"/>
    <n v="36"/>
    <n v="2221"/>
    <n v="0.51016571304498748"/>
    <n v="155448"/>
    <n v="115074"/>
    <n v="-3.246584066697545E-2"/>
    <n v="0.157170950469043"/>
    <n v="0.32665023029965001"/>
    <n v="150381.451842665"/>
    <n v="8243.4662418446096"/>
    <n v="45.379043267263803"/>
    <n v="22.464947697256999"/>
    <n v="13.7523584133389"/>
    <n v="9.1617371566678294"/>
    <n v="2"/>
    <n v="-644"/>
    <n v="-0.33721691320853509"/>
    <n v="26677.75"/>
    <n v="27364.5"/>
    <n v="2.5742425804275101E-2"/>
    <n v="0.50961943942049093"/>
    <n v="0.43431270441630582"/>
    <n v="141"/>
    <s v="Baisse"/>
    <n v="137"/>
    <s v="Stable"/>
    <n v="191"/>
    <n v="18163.511090588061"/>
    <n v="0.18259556357026011"/>
    <n v="6.3639960205681501"/>
    <n v="12.77545327754533"/>
    <n v="21.190144119014409"/>
    <n v="8.4146908414690849"/>
    <n v="26337"/>
    <n v="0.29820904798381359"/>
    <n v="24868"/>
    <n v="7.4875341804728962E-2"/>
    <n v="5.3627101375445747"/>
    <n v="75540"/>
    <n v="8881"/>
    <n v="0.11756685199894096"/>
    <n v="9.0773100344188506E-2"/>
    <n v="2.6793751654752448E-2"/>
    <n v="0.22790226325864205"/>
    <n v="0.21"/>
    <n v="1.3999999999999986"/>
    <n v="21490"/>
    <n v="0.16224986479177939"/>
    <n v="8620"/>
    <n v="104.66780742459397"/>
    <s v="Intermédiaire"/>
    <n v="0.28747099767981438"/>
    <n v="0.15382830626450117"/>
    <n v="0.108584686774942"/>
    <n v="4.2575406032482596E-2"/>
    <n v="0.40754060324825986"/>
    <n v="0.43269230769230771"/>
    <n v="0.56730769230769229"/>
    <n v="624"/>
    <n v="2.7243589743589744E-2"/>
    <n v="0.33333333333333331"/>
    <n v="0.37820512820512819"/>
    <n v="0.22756410256410256"/>
    <n v="3.3653846153846152E-2"/>
    <n v="0.17359543758050844"/>
    <n v="1.5364035715465326E-2"/>
    <n v="0.16216186460271501"/>
  </r>
  <r>
    <s v="200023414"/>
    <x v="12"/>
    <s v="Métropole"/>
    <s v="OUI"/>
    <s v="HEXAGONE"/>
    <s v="76"/>
    <s v="28"/>
    <n v="67107.823877448929"/>
    <n v="622354.84993476782"/>
    <n v="915579.95859079307"/>
    <n v="568277.26365885965"/>
    <n v="2173319.8960618689"/>
    <n v="4.37089827756422"/>
    <n v="-0.35810203959999998"/>
    <n v="492"/>
    <n v="99"/>
    <n v="3"/>
    <m/>
    <n v="71"/>
    <n v="665"/>
    <n v="0.99999999999999956"/>
    <n v="23.199999999999989"/>
    <n v="497225"/>
    <n v="1.7963436209999999E-2"/>
    <n v="1.0999999999999999"/>
    <n v="51510"/>
    <n v="0.38573092603377984"/>
    <n v="226.6"/>
    <n v="229.6"/>
    <n v="235.7"/>
    <n v="16697.618599999998"/>
    <n v="0.11320419389830508"/>
    <n v="0.1"/>
    <n v="0.18"/>
    <n v="486252"/>
    <n v="489428"/>
    <n v="497225"/>
    <n v="2.0307530019583186E-3"/>
    <n v="10973"/>
    <n v="3.7301442700798937E-3"/>
    <n v="-1.699391268121575E-3"/>
    <n v="160747.04203438398"/>
    <n v="95872.423129329021"/>
    <n v="240605.53483628691"/>
    <n v="66.809370010444553"/>
    <n v="39.846308271570997"/>
    <n v="106.65567828201566"/>
    <n v="4.8172167105020627"/>
    <n v="4.5830422585944373"/>
    <n v="-4.8611981976459426E-2"/>
    <n v="1.0657050232211698"/>
    <n v="0.99718148528034023"/>
    <n v="1.0293932419401968"/>
    <n v="15888"/>
    <n v="27574"/>
    <n v="0.73552366565961735"/>
    <n v="8.5708088991704706E-2"/>
    <n v="0.17211461016085799"/>
    <n v="0.25662704438432699"/>
    <n v="4.2321314521497601E-2"/>
    <n v="8.1286706399229899E-2"/>
    <n v="0.28517623110739299"/>
    <n v="7.6766004434990098E-2"/>
    <s v="Dominante Ouvrier + monoactif Ouvrier/employé"/>
    <n v="118.7"/>
    <n v="1.3839229566811001E-2"/>
    <n v="5.5311753204431886E-3"/>
    <n v="231423"/>
    <n v="230150"/>
    <n v="225709"/>
    <n v="222628"/>
    <n v="2"/>
    <n v="0.60938513780697179"/>
    <n v="0.73350346864547611"/>
    <n v="0.50087772741062642"/>
    <n v="-2.6530977304291103"/>
    <n v="12.509548661804631"/>
    <n v="0.58823104970894602"/>
    <n v="-0.97894197495587143"/>
    <n v="4.3354143000308039"/>
    <n v="0.24332667685723527"/>
    <n v="1"/>
    <n v="0.42943364782792148"/>
    <n v="0.38885502799306099"/>
    <n v="0.18171132417901756"/>
    <n v="46790"/>
    <n v="4.6662491052254833E-2"/>
    <n v="19791"/>
    <n v="12032"/>
    <n v="0.37809131760047765"/>
    <n v="2"/>
    <n v="0.17318096164366911"/>
    <n v="4.1477721402713996E-2"/>
    <n v="0.44141389581180479"/>
    <s v="INTER"/>
    <n v="11.045585248083952"/>
    <n v="196035.75411360999"/>
    <n v="0.17129221390236543"/>
    <n v="0.10458030733097101"/>
    <n v="0.68371103206991302"/>
    <n v="662.07871009213557"/>
    <n v="629.36319402308993"/>
    <n v="8.380269931686863"/>
    <n v="416.68797167830002"/>
    <n v="121"/>
    <n v="9628"/>
    <n v="0.54908436687218787"/>
    <n v="18495"/>
    <n v="11811"/>
    <n v="-4.5174371451743717E-2"/>
    <n v="0.16140472183208801"/>
    <n v="0.30115148430581101"/>
    <n v="406204.52355220699"/>
    <n v="15516.4899697279"/>
    <n v="31.206174206300901"/>
    <n v="15.4387531930923"/>
    <n v="11.507002426441799"/>
    <n v="4.2604185867666997"/>
    <n v="2"/>
    <n v="-107"/>
    <n v="-3.297634640573234E-2"/>
    <n v="16158.75"/>
    <n v="17033.5"/>
    <n v="5.4134756710760422E-2"/>
    <n v="0.51552564400092826"/>
    <n v="0.44995156603164355"/>
    <n v="189"/>
    <s v="Baisse"/>
    <n v="155"/>
    <s v="Baisse"/>
    <n v="212"/>
    <n v="49497.380904866397"/>
    <n v="0.19578730797931429"/>
    <n v="6.4206513891262356"/>
    <n v="11.78069777979157"/>
    <n v="21.33212505663797"/>
    <n v="9.5514272768463986"/>
    <n v="78027"/>
    <n v="0.32556513506279222"/>
    <n v="72118"/>
    <n v="4.9266479935661002E-2"/>
    <n v="3.8065508226972167"/>
    <n v="190136"/>
    <n v="21847"/>
    <n v="0.11490196490932807"/>
    <n v="8.675895148735642E-2"/>
    <n v="2.814301342197164E-2"/>
    <n v="0.24493065409438367"/>
    <n v="0.183"/>
    <n v="2.8000000000000007"/>
    <n v="22050"/>
    <n v="0.1342592592592593"/>
    <n v="24271"/>
    <n v="105.65705162539658"/>
    <s v="Intermédiaire"/>
    <n v="0.30011124387128674"/>
    <n v="0.1738288492439537"/>
    <n v="6.7899962918709575E-2"/>
    <n v="0.16253965638004203"/>
    <n v="0.295620287586008"/>
    <n v="0.47792706333973128"/>
    <n v="0.52207293666026866"/>
    <n v="1563"/>
    <n v="3.5188739603326934E-2"/>
    <n v="0.36276391554702497"/>
    <n v="0.35828534868841971"/>
    <n v="0.20985284708893154"/>
    <n v="3.3909149072296862E-2"/>
    <n v="0.13031927195937454"/>
    <n v="6.9224194278244252E-3"/>
    <n v="0.15115692091105637"/>
  </r>
  <r>
    <s v="246300701"/>
    <x v="13"/>
    <s v="Métropole"/>
    <s v="OUI"/>
    <s v="HEXAGONE"/>
    <s v="63"/>
    <s v="84"/>
    <n v="16634.924253865662"/>
    <n v="199490.4020929343"/>
    <n v="617773.70575217775"/>
    <n v="209560.97714573721"/>
    <n v="1043460.009244715"/>
    <n v="3.527741277489258"/>
    <n v="-0.28939057480000002"/>
    <n v="151"/>
    <n v="24"/>
    <n v="150"/>
    <n v="21"/>
    <m/>
    <n v="346"/>
    <n v="1"/>
    <n v="21.299999999999997"/>
    <n v="295787"/>
    <n v="2.387348576E-2"/>
    <n v="3.5999999999999996"/>
    <n v="139555"/>
    <n v="8.7212926803052565E-2"/>
    <n v="237.5"/>
    <n v="238.3"/>
    <n v="243.89999999999998"/>
    <n v="8554.7151000000013"/>
    <n v="5.587664990202483E-2"/>
    <n v="0.09"/>
    <n v="0.18"/>
    <n v="280440"/>
    <n v="286190"/>
    <n v="295787"/>
    <n v="4.855367677806699E-3"/>
    <n v="15347"/>
    <n v="2.5454464282836931E-3"/>
    <n v="2.3099212495230059E-3"/>
    <n v="95101.134353853296"/>
    <n v="60510.273663073458"/>
    <n v="140175.59198307319"/>
    <n v="67.844289443298493"/>
    <n v="43.167482160788971"/>
    <n v="111.01177160408757"/>
    <n v="4.813682736630434"/>
    <n v="4.4507979252900585"/>
    <n v="-7.5386108972024607E-2"/>
    <n v="1.1097018328185209"/>
    <n v="1.1495913454638991"/>
    <n v="1.1295701648393228"/>
    <n v="10290"/>
    <n v="17816"/>
    <n v="0.73138969873663751"/>
    <n v="9.3015599843545405E-2"/>
    <n v="0.19274181048685601"/>
    <n v="0.25822631463875501"/>
    <n v="4.5681793718115399E-2"/>
    <n v="6.2114179884934902E-2"/>
    <n v="0.28084412888188498"/>
    <n v="6.7376172545908997E-2"/>
    <s v="Proche moyenne 61 agglos"/>
    <n v="138.30000000000001"/>
    <n v="2.9749820646283943E-2"/>
    <n v="5.9073324451731912E-2"/>
    <n v="165351"/>
    <n v="156128"/>
    <n v="134924"/>
    <n v="131026"/>
    <n v="1"/>
    <n v="0.61960354481474045"/>
    <n v="0.76172683058501267"/>
    <n v="0.54991248487949196"/>
    <n v="-0.65002847926616258"/>
    <n v="13.120237040935557"/>
    <n v="0.59099421947605801"/>
    <n v="-0.66643907306974715"/>
    <n v="5.8944841042981144"/>
    <n v="0.24600229698905671"/>
    <n v="3"/>
    <n v="0.4204352565913298"/>
    <n v="0.43479510305374341"/>
    <n v="0.14476964035492679"/>
    <n v="42631"/>
    <n v="0.1155567185660081"/>
    <n v="17676"/>
    <n v="12455"/>
    <n v="0.41336165411038467"/>
    <n v="2"/>
    <n v="0.11777090205504556"/>
    <n v="1.0898260633299248"/>
    <n v="0.41685631728335082"/>
    <s v="INTER"/>
    <n v="8.0330300271256014"/>
    <n v="120277.60036704"/>
    <n v="0.11998481806920634"/>
    <n v="0.13980012612986761"/>
    <n v="0.6929686756184259"/>
    <n v="302.22644786014081"/>
    <n v="809.9592151076539"/>
    <n v="8.2759247868770434"/>
    <n v="244.79109649360001"/>
    <n v="59"/>
    <n v="3542"/>
    <n v="0.50605091580807993"/>
    <n v="2511"/>
    <n v="1935"/>
    <n v="-2.8673835125448029E-2"/>
    <n v="0.14829800494831502"/>
    <n v="0.32406319239925302"/>
    <n v="249119.780208368"/>
    <n v="8753.6750966811996"/>
    <n v="29.5945227365678"/>
    <n v="9.7622439294058694"/>
    <n v="12.2278118159934"/>
    <n v="7.6044669911685396"/>
    <n v="1"/>
    <n v="228"/>
    <n v="9.5437421515278356E-2"/>
    <n v="62875"/>
    <n v="60763.25"/>
    <n v="-3.3586481113320077E-2"/>
    <n v="0.37750695825049696"/>
    <n v="0.34190073769918494"/>
    <n v="180"/>
    <s v="Baisse"/>
    <n v="144"/>
    <s v="Baisse"/>
    <n v="202"/>
    <n v="25146.442400197939"/>
    <n v="0.143730915950947"/>
    <n v="6.9989385414343364"/>
    <n v="11.546481320590789"/>
    <n v="21.3640312771503"/>
    <n v="9.8175499565595139"/>
    <n v="34828"/>
    <n v="0.2315071619328784"/>
    <n v="31309"/>
    <n v="0.1028777667763263"/>
    <n v="3.724170918367347"/>
    <n v="140793"/>
    <n v="12814"/>
    <n v="9.1013047523669496E-2"/>
    <n v="6.4314276988202537E-2"/>
    <n v="2.6698770535466963E-2"/>
    <n v="0.29335102231933824"/>
    <n v="0.16699999999999998"/>
    <n v="3.3999999999999986"/>
    <n v="23010"/>
    <n v="0.12794117647058822"/>
    <n v="13705"/>
    <n v="108.35039766508574"/>
    <s v="Favorisé"/>
    <n v="0.13878146661802263"/>
    <n v="0.17570229843122948"/>
    <n v="8.3765049252097781E-2"/>
    <n v="0.30412258299890549"/>
    <n v="0.29762860269974462"/>
    <n v="0.48768472906403942"/>
    <n v="0.51231527093596063"/>
    <n v="609"/>
    <n v="2.4630541871921183E-2"/>
    <n v="0.33990147783251229"/>
    <n v="0.4154351395730706"/>
    <n v="0.19704433497536947"/>
    <n v="2.2988505747126436E-2"/>
    <n v="8.1379506198717325E-2"/>
    <n v="7.424261377274863E-3"/>
    <n v="0.20823768455003094"/>
  </r>
  <r>
    <s v="200057859"/>
    <x v="14"/>
    <s v="Communauté d'agglomération"/>
    <s v="OUI"/>
    <s v="HEXAGONE"/>
    <s v="91"/>
    <s v="11"/>
    <n v="2897.5950349810601"/>
    <n v="155307.5527345046"/>
    <n v="262776.44483710261"/>
    <n v="58618.024852380287"/>
    <n v="479599.61745896848"/>
    <n v="2.3172421967385062"/>
    <n v="-0.23148001870000001"/>
    <n v="208"/>
    <n v="23"/>
    <n v="75"/>
    <m/>
    <m/>
    <n v="306"/>
    <n v="0.80000000000000027"/>
    <n v="17.900000000000006"/>
    <n v="206970"/>
    <n v="5.4469206999999999E-4"/>
    <n v="3.5"/>
    <n v="45017"/>
    <n v="0"/>
    <n v="249.2"/>
    <n v="250.7"/>
    <n v="255.9"/>
    <n v="3215.8971000000001"/>
    <n v="4.2594663576158945E-2"/>
    <n v="0.2"/>
    <n v="0.19"/>
    <n v="186716"/>
    <n v="195819"/>
    <n v="206970"/>
    <n v="9.4062459299344425E-3"/>
    <n v="20254"/>
    <n v="8.3898178278414282E-3"/>
    <n v="1.0164281020930144E-3"/>
    <n v="69065.970836223991"/>
    <n v="30527.860509284899"/>
    <n v="107376.16865449108"/>
    <n v="64.321507930181923"/>
    <n v="28.430759722407039"/>
    <n v="92.752267652588955"/>
    <n v="3.0104031417865236"/>
    <n v="2.4516637632935585"/>
    <n v="-0.18560284193743606"/>
    <n v="0.95061400531363216"/>
    <n v="0.92866443128949816"/>
    <n v="0.93933733148253828"/>
    <n v="4685"/>
    <n v="9101"/>
    <n v="0.94258271077908207"/>
    <n v="0.114395743196702"/>
    <n v="0.21726387196902699"/>
    <n v="0.28959897961104902"/>
    <n v="4.3330132830268202E-2"/>
    <n v="7.5870471454839994E-2"/>
    <n v="0.22362183657250401"/>
    <n v="3.5918964365610102E-2"/>
    <s v="Dominante Employée"/>
    <n v="67"/>
    <n v="7.5449809334550727E-2"/>
    <n v="6.85074100211715E-2"/>
    <n v="60563"/>
    <n v="56680"/>
    <n v="100119"/>
    <n v="93095"/>
    <n v="2"/>
    <n v="0.67319960909900878"/>
    <n v="0.7392009684909514"/>
    <n v="0.60555608692124407"/>
    <n v="-5.760138321953101"/>
    <n v="14.688098738043376"/>
    <n v="0.66885159347649425"/>
    <n v="-2.3093496983304318"/>
    <n v="0.85379669204381781"/>
    <n v="0.16823303661853423"/>
    <n v="5"/>
    <n v="0.44806558427409482"/>
    <n v="0.32612455490699965"/>
    <n v="0.22580986081890547"/>
    <n v="1208"/>
    <n v="0.2214357937310415"/>
    <n v="377"/>
    <m/>
    <n v="0"/>
    <n v="6"/>
    <n v="0.10449287275205998"/>
    <n v="-1.4491843674694902"/>
    <n v="0.42013673088875081"/>
    <s v="INTER"/>
    <n v="18.699394491895028"/>
    <n v="92030.906106519993"/>
    <n v="0.26354580115420251"/>
    <n v="5.0358845078475885E-2"/>
    <n v="0.63964413598183101"/>
    <n v="401.47570377256181"/>
    <n v="314.00613214584507"/>
    <n v="6.0910196111610384"/>
    <n v="126.06583289220001"/>
    <n v="29"/>
    <n v="2360"/>
    <n v="0.55257075210771234"/>
    <n v="51241"/>
    <n v="23046"/>
    <n v="-6.87803711871353E-2"/>
    <n v="0.107020798491358"/>
    <n v="0.31222961018544099"/>
    <n v="160024.78494534001"/>
    <n v="4001.8030246027902"/>
    <n v="19.335183961940299"/>
    <n v="8.96891209595384"/>
    <n v="2.4411094164308502"/>
    <n v="7.9251624495556499"/>
    <n v="1"/>
    <n v="-164.5"/>
    <n v="-0.1146141787145097"/>
    <n v="89550.5"/>
    <n v="68625.25"/>
    <n v="-0.23366982875584169"/>
    <n v="0.85575457423464973"/>
    <n v="0.83946506570103574"/>
    <n v="138"/>
    <s v="Baisse"/>
    <n v="153"/>
    <s v="Hausse"/>
    <n v="206"/>
    <n v="14839.10819181139"/>
    <n v="0.1651101340967509"/>
    <n v="6.7966677324528586"/>
    <n v="13.638186923385479"/>
    <n v="21.521058965102291"/>
    <n v="7.8828720417168068"/>
    <n v="20778"/>
    <n v="0.25473424282795809"/>
    <n v="18360"/>
    <n v="0.13556644880174293"/>
    <n v="7.3173515981735155"/>
    <n v="67531"/>
    <n v="3695"/>
    <n v="5.4715612089262712E-2"/>
    <n v="4.5667915475855532E-2"/>
    <n v="9.0476966134071767E-3"/>
    <n v="0.16535859269282815"/>
    <n v="0.13400000000000001"/>
    <n v="2.8000000000000007"/>
    <n v="24920"/>
    <n v="8.6312118570183172E-2"/>
    <n v="10943"/>
    <n v="104.90109659142833"/>
    <s v="Intermédiaire"/>
    <n v="0.23823448780042036"/>
    <n v="0.20716439733162756"/>
    <n v="0.11934570044777484"/>
    <n v="0.32550488897011787"/>
    <n v="0.10975052545005939"/>
    <n v="0.48167539267015708"/>
    <n v="0.51832460732984298"/>
    <n v="573"/>
    <n v="3.4904013961605584E-2"/>
    <n v="0.32286212914485168"/>
    <n v="0.42408376963350786"/>
    <n v="0.18324607329842932"/>
    <n v="3.3158813263525308E-2"/>
    <n v="0.11111272165048075"/>
    <n v="6.7932550611199691E-3"/>
    <n v="0.20730057496255497"/>
  </r>
  <r>
    <s v="200068781"/>
    <x v="15"/>
    <s v="Communauté d'agglomération"/>
    <s v="OUI"/>
    <s v="HEXAGONE"/>
    <s v="26"/>
    <s v="84"/>
    <n v="84928.667658951963"/>
    <n v="376917.84488070768"/>
    <n v="457042.92996701668"/>
    <n v="141804.727843409"/>
    <n v="1060694.170350085"/>
    <n v="4.7399606320135019"/>
    <n v="-0.1582634202"/>
    <n v="374"/>
    <n v="32"/>
    <n v="32"/>
    <n v="54"/>
    <n v="31"/>
    <n v="523"/>
    <n v="1.0999999999999996"/>
    <n v="26.1"/>
    <n v="223777"/>
    <n v="1.9614070480000002E-2"/>
    <n v="6.3000000000000007"/>
    <n v="451115"/>
    <n v="0.2126885605665961"/>
    <n v="258.3"/>
    <n v="260.8"/>
    <n v="266.8"/>
    <n v="45978.15830000009"/>
    <n v="0.60737329326288103"/>
    <n v="0.19"/>
    <n v="0.14000000000000001"/>
    <n v="213017"/>
    <n v="219366"/>
    <n v="223777"/>
    <n v="4.4898717262702448E-3"/>
    <n v="10760"/>
    <n v="3.1688580569495528E-3"/>
    <n v="1.321013669320692E-3"/>
    <n v="65330.363461192705"/>
    <n v="48523.421869578204"/>
    <n v="109923.2146692291"/>
    <n v="59.432726433427973"/>
    <n v="44.143015663788994"/>
    <n v="103.57574209721709"/>
    <n v="4.5507240172914942"/>
    <n v="3.9669762841730187"/>
    <n v="-0.12827579323650376"/>
    <n v="0.8746530113703973"/>
    <n v="0.95309214487167737"/>
    <n v="0.91379675133202776"/>
    <n v="7931"/>
    <n v="15092"/>
    <n v="0.90291262135922334"/>
    <n v="7.7583827889991894E-2"/>
    <n v="0.18088962382350701"/>
    <n v="0.26048097986358798"/>
    <n v="7.8074496546586006E-2"/>
    <n v="9.18436567209171E-2"/>
    <n v="0.25480546386999903"/>
    <n v="5.6321951285411197E-2"/>
    <s v="Dominante indépendant"/>
    <n v="119.1"/>
    <n v="6.1082223281059021E-2"/>
    <n v="9.2892371932584955E-2"/>
    <n v="108357"/>
    <n v="99147"/>
    <n v="102439"/>
    <n v="96542"/>
    <n v="1"/>
    <n v="0.66291212466353922"/>
    <n v="0.76993951828388651"/>
    <n v="0.53602597225853721"/>
    <n v="0.68935841978323698"/>
    <n v="15.144329884402097"/>
    <n v="0.63187813904558143"/>
    <n v="-1.7262733781964084"/>
    <n v="6.2893850726650768"/>
    <n v="0.30906317274244083"/>
    <n v="4"/>
    <n v="0.47459395166390206"/>
    <n v="0.34393629040615176"/>
    <n v="0.18146975792994624"/>
    <n v="6784"/>
    <n v="-1.2086791903305661E-2"/>
    <n v="3336"/>
    <n v="798"/>
    <n v="0.19303338171262699"/>
    <n v="5"/>
    <n v="0.11860633801055501"/>
    <n v="-0.4900973544075633"/>
    <n v="0.43929616567869734"/>
    <s v="INTER"/>
    <n v="11.47982387827987"/>
    <n v="92181.257095349996"/>
    <n v="6.3320662579946979E-2"/>
    <n v="9.636816346105255E-2"/>
    <n v="0.79204883822085592"/>
    <n v="938.27544440061763"/>
    <n v="390.9157174350226"/>
    <n v="16.390720158885856"/>
    <n v="366.78661849949998"/>
    <n v="64"/>
    <n v="3273"/>
    <n v="0.48209691446875169"/>
    <n v="1975625"/>
    <n v="2304354"/>
    <n v="2.0799050933248971E-2"/>
    <n v="0.164161211983122"/>
    <n v="0.28103481382311096"/>
    <n v="181589.17114567"/>
    <n v="6233.9342605834099"/>
    <n v="27.857797095248401"/>
    <n v="18.287810483325"/>
    <n v="5.3251613531540798"/>
    <n v="4.2448252587692998"/>
    <n v="3"/>
    <n v="43.25"/>
    <n v="3.0608634111818821E-2"/>
    <n v="62875"/>
    <n v="60763.25"/>
    <n v="-3.3586481113320077E-2"/>
    <n v="0.37750695825049696"/>
    <n v="0.34190073769918494"/>
    <n v="333"/>
    <s v="Baisse"/>
    <n v="336"/>
    <s v="Stable"/>
    <n v="401"/>
    <n v="9773.7650548432139"/>
    <n v="8.2786422622761424E-2"/>
    <n v="8.8734900128706045"/>
    <n v="10.26595744680851"/>
    <n v="21.542553191489361"/>
    <n v="11.276595744680851"/>
    <n v="17401"/>
    <n v="0.16899927188888997"/>
    <n v="16050"/>
    <n v="0.12161993769470404"/>
    <n v="5.774647887323944"/>
    <n v="102409"/>
    <n v="9280"/>
    <n v="9.0617035612104407E-2"/>
    <n v="6.3744397465066549E-2"/>
    <n v="2.6872638147037858E-2"/>
    <n v="0.29655172413793102"/>
    <n v="0.151"/>
    <n v="9.9999999999999645E-2"/>
    <n v="22540"/>
    <n v="0.18382352941176472"/>
    <n v="11515"/>
    <n v="106.3062353452019"/>
    <s v="Intermédiaire"/>
    <n v="5.1324359531046457E-2"/>
    <n v="0.3557099435518889"/>
    <n v="0.18940512375162832"/>
    <n v="0.12401215805471125"/>
    <n v="0.27954841511072515"/>
    <n v="0.46206225680933855"/>
    <n v="0.53793774319066145"/>
    <n v="1028"/>
    <n v="3.3073929961089495E-2"/>
    <n v="0.37840466926070038"/>
    <n v="0.39007782101167315"/>
    <n v="0.17023346303501946"/>
    <n v="2.821011673151751E-2"/>
    <n v="7.8891038846709005E-2"/>
    <n v="7.0203818980502913E-3"/>
    <n v="0.22096551477587062"/>
  </r>
  <r>
    <s v="245400676"/>
    <x v="16"/>
    <s v="Métropole"/>
    <s v="OUI"/>
    <s v="HEXAGONE"/>
    <s v="54"/>
    <s v="44"/>
    <n v="8620.4628450207074"/>
    <n v="153270.86461933749"/>
    <n v="547899.04539416952"/>
    <n v="570954.53442303569"/>
    <n v="1280744.9072815629"/>
    <n v="4.975466983985064"/>
    <n v="-0.22006208229999999"/>
    <n v="120"/>
    <n v="29"/>
    <n v="137"/>
    <m/>
    <n v="3"/>
    <n v="289"/>
    <n v="1.1000000000000005"/>
    <n v="27.4"/>
    <n v="257412"/>
    <n v="3.2538893390000004E-2"/>
    <n v="3.4"/>
    <n v="117006"/>
    <n v="0.62421585217852071"/>
    <n v="231.20000000000002"/>
    <n v="231.3"/>
    <n v="237.2"/>
    <n v="2945.3008999999993"/>
    <n v="3.8151566062176158E-2"/>
    <n v="0.08"/>
    <n v="0.13"/>
    <n v="256956"/>
    <n v="256558"/>
    <n v="257412"/>
    <n v="1.6119936484737529E-4"/>
    <n v="456"/>
    <n v="2.8945724201259182E-3"/>
    <n v="-2.7333730552785429E-3"/>
    <n v="88628.953381994099"/>
    <n v="47788.800530329994"/>
    <n v="120994.24608767591"/>
    <n v="73.250552193838217"/>
    <n v="39.49675466030083"/>
    <n v="112.74730685413917"/>
    <n v="5.554900643000793"/>
    <n v="5.5221706547060752"/>
    <n v="-5.8920924780099934E-3"/>
    <n v="1.0221760749834967"/>
    <n v="1.0145712322732368"/>
    <n v="1.0183000707376397"/>
    <n v="7825"/>
    <n v="13089"/>
    <n v="0.67271565495207675"/>
    <n v="9.9636994156487704E-2"/>
    <n v="0.21020342276544099"/>
    <n v="0.26429708805539298"/>
    <n v="4.1672432033216598E-2"/>
    <n v="4.8011126383025897E-2"/>
    <n v="0.26148951418698302"/>
    <n v="7.46894224194527E-2"/>
    <s v="Proche moyenne 61 agglos"/>
    <n v="138.5"/>
    <n v="-3.5413788773075473E-2"/>
    <n v="-4.1701417848206837E-4"/>
    <n v="139026"/>
    <n v="139084"/>
    <n v="115215"/>
    <n v="119445"/>
    <n v="5"/>
    <n v="0.57235313785011155"/>
    <n v="0.72561349148658183"/>
    <n v="0.54543129929289169"/>
    <n v="-0.86031111852897801"/>
    <n v="10.553855459073997"/>
    <n v="0.55895101419245019"/>
    <n v="-0.48308274248427541"/>
    <n v="2.7491927385505988"/>
    <n v="0.26741590915347413"/>
    <n v="1"/>
    <n v="0.37110763253331031"/>
    <n v="0.48552256480841971"/>
    <n v="0.14336980265826998"/>
    <n v="50891"/>
    <n v="-4.1247642991829037E-4"/>
    <n v="19372"/>
    <n v="18497"/>
    <n v="0.48844701470860069"/>
    <n v="6"/>
    <n v="0.1448160640544715"/>
    <n v="0.31516387362000309"/>
    <n v="0.50436591747312676"/>
    <s v="INTER"/>
    <n v="9.6379507669194986"/>
    <n v="100814.28001543001"/>
    <n v="0.16986993210980533"/>
    <n v="0.16425042865004455"/>
    <n v="0.62740208715500601"/>
    <n v="143.84043905215199"/>
    <n v="1886.722714216251"/>
    <n v="10.542904898858639"/>
    <n v="271.38702358249998"/>
    <n v="45"/>
    <n v="3265"/>
    <n v="0.53485398877254209"/>
    <n v="18102"/>
    <n v="11538"/>
    <n v="-4.5326483261518065E-2"/>
    <n v="0.12537480010025301"/>
    <n v="0.361278672065796"/>
    <n v="219337.158617843"/>
    <n v="7858.9565525249"/>
    <n v="30.530653398151198"/>
    <n v="14.8347745780789"/>
    <n v="4.90469256485411"/>
    <n v="10.7911862552182"/>
    <n v="1"/>
    <n v="-86"/>
    <n v="-5.7448229792919171E-2"/>
    <n v="27594"/>
    <n v="28679.25"/>
    <n v="3.9329202000434868E-2"/>
    <n v="0.41370406610132637"/>
    <n v="0.33967938492115379"/>
    <n v="126"/>
    <s v="Hausse"/>
    <n v="90"/>
    <s v="Baisse"/>
    <n v="110"/>
    <n v="26897.765386847888"/>
    <n v="0.18005666825215311"/>
    <n v="8.4062889606219393"/>
    <n v="11.17957746478873"/>
    <n v="21.637323943661968"/>
    <n v="10.45774647887324"/>
    <n v="29743"/>
    <n v="0.22424700229766772"/>
    <n v="29424"/>
    <n v="4.5846927678085916E-2"/>
    <n v="4.400707427993936"/>
    <n v="122103"/>
    <n v="11808"/>
    <n v="9.6705240657477709E-2"/>
    <n v="6.96379286340221E-2"/>
    <n v="2.7067312023455609E-2"/>
    <n v="0.27989498644986449"/>
    <n v="0.192"/>
    <n v="2.6999999999999993"/>
    <n v="22710"/>
    <n v="0.13834586466165422"/>
    <n v="11559"/>
    <n v="112.04324768578599"/>
    <s v="Favorisé"/>
    <n v="0.15693399082965653"/>
    <n v="0.13175880266459036"/>
    <n v="0.14369755169132278"/>
    <n v="0.1883380915304092"/>
    <n v="0.37927156328402112"/>
    <n v="0.46345811051693403"/>
    <n v="0.53654188948306591"/>
    <n v="561"/>
    <n v="4.0998217468805706E-2"/>
    <n v="0.32263814616755793"/>
    <n v="0.37076648841354726"/>
    <n v="0.23351158645276293"/>
    <n v="3.2085561497326207E-2"/>
    <n v="0.13698662067036502"/>
    <n v="1.2244961384861622E-2"/>
    <n v="0.16707068823520271"/>
  </r>
  <r>
    <s v="243500139"/>
    <x v="17"/>
    <s v="Métropole"/>
    <s v="OUI"/>
    <s v="HEXAGONE"/>
    <s v="35"/>
    <s v="53"/>
    <n v="217536.20112596621"/>
    <n v="339167.12096692581"/>
    <n v="658155.08627633541"/>
    <n v="193470.42499666079"/>
    <n v="1408328.8333658881"/>
    <n v="3.010162983994904"/>
    <n v="-0.33817820510000002"/>
    <n v="176"/>
    <n v="45"/>
    <n v="9"/>
    <n v="43"/>
    <m/>
    <n v="273"/>
    <n v="0.69999999999999973"/>
    <n v="15.100000000000023"/>
    <n v="467858"/>
    <n v="9.9610530200000009E-3"/>
    <n v="2.1"/>
    <n v="436229"/>
    <n v="0"/>
    <n v="242.2"/>
    <n v="245.8"/>
    <n v="252.7"/>
    <n v="38387.386900000034"/>
    <n v="0.2937060971690898"/>
    <n v="0.27"/>
    <n v="0.15"/>
    <n v="409757"/>
    <n v="438865"/>
    <n v="467858"/>
    <n v="1.2127543081563497E-2"/>
    <n v="58101"/>
    <n v="6.1159033328861412E-3"/>
    <n v="6.0116397486773554E-3"/>
    <n v="163248.66585042389"/>
    <n v="73183.219885145547"/>
    <n v="231426.11426443065"/>
    <n v="70.540295925244507"/>
    <n v="31.622714712966832"/>
    <n v="102.1630106382114"/>
    <n v="5.0542111727644938"/>
    <n v="4.8213623844828311"/>
    <n v="-4.6070253165599699E-2"/>
    <n v="1.3733011285018006"/>
    <n v="1.2664123206779978"/>
    <n v="1.3175749633746885"/>
    <n v="12054"/>
    <n v="24827"/>
    <n v="1.0596482495437201"/>
    <n v="0.13612242937958"/>
    <n v="0.23852624955679999"/>
    <n v="0.24153782498892901"/>
    <n v="4.2660529764098197E-2"/>
    <n v="5.2147482317406298E-2"/>
    <n v="0.23458290974916601"/>
    <n v="5.4422574244021499E-2"/>
    <s v="Dominante Cadre / Intermédiaire"/>
    <n v="132.4"/>
    <n v="0.14065254848533418"/>
    <n v="0.1415365106203107"/>
    <n v="270059"/>
    <n v="236575"/>
    <n v="227729"/>
    <n v="199648"/>
    <n v="1"/>
    <n v="0.63905151625171286"/>
    <n v="0.77568024611345621"/>
    <n v="0.58031938938379013"/>
    <n v="-1.0144912777537152"/>
    <n v="13.593585738012237"/>
    <n v="0.61514508686956626"/>
    <n v="-0.20762493848226438"/>
    <n v="4.8521633176508487"/>
    <n v="0.27681496043483206"/>
    <n v="3"/>
    <n v="0.43090560807239298"/>
    <n v="0.43603710930567774"/>
    <n v="0.13305728262192928"/>
    <n v="73586"/>
    <n v="6.4904994139013905E-2"/>
    <n v="28043"/>
    <n v="20282"/>
    <n v="0.41969994826694257"/>
    <n v="2"/>
    <n v="0.21458995502620579"/>
    <n v="4.4025438897173537"/>
    <n v="0.42700807743227898"/>
    <s v="ECV+EPCV-"/>
    <n v="11.142062839361769"/>
    <n v="208378.87101278"/>
    <n v="0.18218333182912627"/>
    <n v="0.15086661446827745"/>
    <n v="0.61851636064707038"/>
    <n v="711.17186856615058"/>
    <n v="901.06737862374155"/>
    <n v="13.69675780599669"/>
    <n v="640.81377135979994"/>
    <n v="117"/>
    <n v="6416"/>
    <n v="0.49247769503810446"/>
    <n v="3578"/>
    <n v="1569"/>
    <n v="-7.0185858021240916E-2"/>
    <n v="0.102169804256595"/>
    <n v="0.40266758832738098"/>
    <n v="374919.47518776299"/>
    <n v="15302.3661577204"/>
    <n v="32.707287590936602"/>
    <n v="9.8134753415827394"/>
    <n v="13.6967726346461"/>
    <n v="9.1970396147078297"/>
    <n v="1"/>
    <n v="-560"/>
    <n v="-0.10375173691523849"/>
    <n v="24439.25"/>
    <n v="27527.25"/>
    <n v="0.12635412297840559"/>
    <n v="0.32754687643851593"/>
    <n v="0.2729386335358599"/>
    <n v="127"/>
    <s v="Baisse"/>
    <n v="115"/>
    <s v="Baisse"/>
    <n v="144"/>
    <n v="23617.541305643681"/>
    <n v="9.6890092164474639E-2"/>
    <n v="3.807024482738679"/>
    <n v="16.73469387755102"/>
    <n v="21.648979591836731"/>
    <n v="4.9142857142857146"/>
    <n v="48941"/>
    <n v="0.21777508464383599"/>
    <n v="43748"/>
    <n v="8.7912590289841816E-2"/>
    <n v="6.1259533163854867"/>
    <n v="200934"/>
    <n v="14756"/>
    <n v="7.3437048981257524E-2"/>
    <n v="6.0213801546776552E-2"/>
    <n v="1.3223247434480974E-2"/>
    <n v="0.18006234751965303"/>
    <n v="0.14000000000000001"/>
    <n v="2.5999999999999996"/>
    <n v="24480"/>
    <n v="0.13966480446927365"/>
    <n v="21070"/>
    <n v="118.71479829140958"/>
    <s v="Très favorisé"/>
    <n v="0.12937826293308022"/>
    <n v="3.7683910773611773E-2"/>
    <n v="5.4057902230659705E-2"/>
    <n v="0.24893213099193165"/>
    <n v="0.52994779307071671"/>
    <n v="0.46998123827392119"/>
    <n v="0.53001876172607876"/>
    <n v="1066"/>
    <n v="2.7204502814258912E-2"/>
    <n v="0.39962476547842402"/>
    <n v="0.43058161350844276"/>
    <n v="0.13227016885553472"/>
    <n v="1.0318949343339587E-2"/>
    <n v="7.2329638480051639E-2"/>
    <n v="7.0769335995109631E-3"/>
    <n v="0.22806278828191459"/>
  </r>
  <r>
    <s v="245901160"/>
    <x v="18"/>
    <s v="Communauté d'agglomération"/>
    <s v="OUI"/>
    <s v="HEXAGONE"/>
    <s v="59"/>
    <s v="32"/>
    <n v="49353.986462319757"/>
    <n v="285147.16786512517"/>
    <n v="426783.67285384733"/>
    <n v="166607.33896305351"/>
    <n v="927892.16614434577"/>
    <n v="4.8308846343581724"/>
    <n v="-4.3410746899999998E-2"/>
    <n v="118"/>
    <n v="39"/>
    <n v="11"/>
    <n v="2"/>
    <n v="2"/>
    <n v="172"/>
    <n v="0.60000000000000009"/>
    <n v="20.799999999999997"/>
    <n v="192075"/>
    <n v="1.1062232649999998E-2"/>
    <n v="1.5"/>
    <n v="47350"/>
    <n v="0"/>
    <n v="231.1"/>
    <n v="232.8"/>
    <n v="236.3"/>
    <n v="11578.210999999996"/>
    <n v="0.22223053742802296"/>
    <n v="0.14000000000000001"/>
    <n v="0.18"/>
    <n v="191708"/>
    <n v="192531"/>
    <n v="192075"/>
    <n v="1.7388236125204237E-4"/>
    <n v="367"/>
    <n v="3.5872940534140696E-3"/>
    <n v="-3.4134116921620272E-3"/>
    <n v="63195.146955021715"/>
    <n v="34201.599561721167"/>
    <n v="94678.253483257125"/>
    <n v="66.747267329130793"/>
    <n v="36.124028806434808"/>
    <n v="102.87129613556563"/>
    <n v="5.1635948088533192"/>
    <n v="4.5249153956247987"/>
    <n v="-0.12368890993024145"/>
    <n v="0.88389588016959175"/>
    <n v="0.83253047402975588"/>
    <n v="0.85840806722224772"/>
    <n v="5242"/>
    <n v="8701"/>
    <n v="0.65986264784433413"/>
    <n v="5.9771395371064698E-2"/>
    <n v="0.138135993708911"/>
    <n v="0.24103504836821099"/>
    <n v="4.0109355119397699E-2"/>
    <n v="0.103975564689233"/>
    <n v="0.31345336610159202"/>
    <n v="0.10351927664159"/>
    <s v="Dominante Ouvrier + monoactif Ouvrier/employé"/>
    <n v="117.7"/>
    <n v="1.4817241881462065E-2"/>
    <n v="-1.6993288262405714E-2"/>
    <n v="80407"/>
    <n v="81797"/>
    <n v="83625"/>
    <n v="82404"/>
    <n v="4"/>
    <n v="0.55647156896709882"/>
    <n v="0.67750384966912569"/>
    <n v="0.4241239472983227"/>
    <n v="-0.96618278575312244"/>
    <n v="10.355794932151474"/>
    <n v="0.5123384695504527"/>
    <n v="-3.2960709047695449"/>
    <n v="8.8429443971582362"/>
    <n v="0.3033360685960747"/>
    <n v="6"/>
    <n v="0.374107967329524"/>
    <n v="0.38020548549376754"/>
    <n v="0.24568654717670838"/>
    <n v="15708"/>
    <n v="5.4794520547945202E-2"/>
    <n v="7222"/>
    <n v="4146"/>
    <n v="0.3647079521463758"/>
    <n v="5"/>
    <n v="0.20327848141246327"/>
    <n v="1.515267357101564"/>
    <n v="0.44812229556868066"/>
    <s v="INTER"/>
    <n v="13.972149547194126"/>
    <n v="68232.384306570006"/>
    <n v="7.7352984354846735E-2"/>
    <n v="8.2794496470293216E-2"/>
    <n v="0.80140613091157598"/>
    <n v="263.80017098941579"/>
    <n v="739.39284659204156"/>
    <n v="10.154989423886503"/>
    <n v="195.05195935930001"/>
    <n v="21"/>
    <n v="1737"/>
    <n v="0.55509903678164263"/>
    <n v="2851551"/>
    <n v="2434630"/>
    <n v="-1.8276062746203733E-2"/>
    <n v="0.18791617927249799"/>
    <n v="0.25431953568815396"/>
    <n v="155532.584817767"/>
    <n v="5001.9395118085604"/>
    <n v="26.041595792313199"/>
    <n v="14.9841773399933"/>
    <n v="4.89192154505115"/>
    <n v="6.1654969072687402"/>
    <n v="3"/>
    <n v="363"/>
    <n v="0.50539505743125657"/>
    <n v="26677.75"/>
    <n v="27364.5"/>
    <n v="2.5742425804275101E-2"/>
    <n v="0.50961943942049093"/>
    <n v="0.43431270441630582"/>
    <n v="249"/>
    <s v="Stable"/>
    <n v="257"/>
    <s v="Stable"/>
    <n v="239"/>
    <n v="22075.01176475087"/>
    <n v="0.23325737827036569"/>
    <n v="5.3419718875860589"/>
    <n v="12.18892839004571"/>
    <n v="21.838496698831889"/>
    <n v="9.6495683087861863"/>
    <n v="23162"/>
    <n v="0.27382984572544922"/>
    <n v="23032"/>
    <n v="2.7613754775963877E-2"/>
    <n v="4.9518624641833808"/>
    <n v="76934"/>
    <n v="8301"/>
    <n v="0.10789767852964879"/>
    <n v="5.7503834455507316E-2"/>
    <n v="5.0393844074141471E-2"/>
    <n v="0.46705216239007347"/>
    <n v="0.23699999999999999"/>
    <n v="0.5"/>
    <n v="19670"/>
    <n v="0.17925659472422062"/>
    <n v="10006"/>
    <n v="93.921716969818121"/>
    <s v="Défavorisé"/>
    <n v="0.58794723166100338"/>
    <n v="3.4279432340595641E-2"/>
    <n v="9.7541475114931039E-2"/>
    <n v="0.10833499900059965"/>
    <n v="0.17189686188287032"/>
    <n v="0.46446700507614214"/>
    <n v="0.53553299492385786"/>
    <n v="788"/>
    <n v="2.9187817258883249E-2"/>
    <n v="0.35025380710659898"/>
    <n v="0.38071065989847713"/>
    <n v="0.2068527918781726"/>
    <n v="3.2994923857868022E-2"/>
    <n v="0.11622543277365613"/>
    <n v="1.6051021736300925E-2"/>
    <n v="0.15435116490954054"/>
  </r>
  <r>
    <s v="200056380"/>
    <x v="19"/>
    <s v="Communauté d'agglomération"/>
    <s v="OUI"/>
    <s v="HEXAGONE"/>
    <s v="95"/>
    <s v="11"/>
    <n v="1074.922682485218"/>
    <n v="99726.23777961696"/>
    <n v="307325.53388385149"/>
    <n v="22697.924872798048"/>
    <n v="430824.61921875167"/>
    <n v="2.3294742719119288"/>
    <n v="-7.3592796399999993E-2"/>
    <n v="223"/>
    <n v="30"/>
    <n v="67"/>
    <m/>
    <m/>
    <n v="320"/>
    <n v="0.80000000000000027"/>
    <n v="20.300000000000011"/>
    <n v="184945"/>
    <n v="7.1725819199999997E-3"/>
    <n v="3"/>
    <n v="50663"/>
    <n v="0"/>
    <n v="248.2"/>
    <n v="250.29999999999998"/>
    <n v="255.3"/>
    <n v="1166.1441000000002"/>
    <n v="1.685179335260116E-2"/>
    <n v="0.09"/>
    <n v="0.18"/>
    <n v="177917"/>
    <n v="181406"/>
    <n v="184945"/>
    <n v="3.5281487863014771E-3"/>
    <n v="7028"/>
    <n v="6.9812671344449129E-3"/>
    <n v="-3.4531183481434358E-3"/>
    <n v="59474.791638795126"/>
    <n v="30676.345532896765"/>
    <n v="94793.862828308105"/>
    <n v="62.741183726753121"/>
    <n v="32.361109271871499"/>
    <n v="95.102292998624492"/>
    <n v="2.8464264700689657"/>
    <n v="2.4063895460282212"/>
    <n v="-0.15459275996336658"/>
    <n v="0.94518011816996972"/>
    <n v="0.98530371219089341"/>
    <n v="0.96566711808632366"/>
    <n v="6133"/>
    <n v="13800"/>
    <n v="1.2501222892548509"/>
    <n v="0.141888952648828"/>
    <n v="0.247366657103712"/>
    <n v="0.267667525162187"/>
    <n v="5.7502298648994199E-2"/>
    <n v="5.33724018522308E-2"/>
    <n v="0.193402521992141"/>
    <n v="3.87996425919067E-2"/>
    <s v="Dominante Employée"/>
    <n v="47.8"/>
    <n v="8.6576674960314338E-3"/>
    <n v="-3.3335897633151272E-4"/>
    <n v="38984"/>
    <n v="38997"/>
    <n v="89592"/>
    <n v="88823"/>
    <n v="4"/>
    <n v="0.68572898300570317"/>
    <n v="0.7787258479657081"/>
    <n v="0.61982591048397684"/>
    <n v="-3.5438428429197311"/>
    <n v="13.186549168323447"/>
    <n v="0.66424035204427023"/>
    <n v="-1.5328842097512618"/>
    <n v="4.4487776653902245"/>
    <n v="0.17375395919907666"/>
    <n v="5"/>
    <n v="0.43929672001804199"/>
    <n v="0.402339278955614"/>
    <n v="0.15836400102634401"/>
    <n v="1019"/>
    <n v="4.9309664694280079E-3"/>
    <m/>
    <m/>
    <m/>
    <n v="4"/>
    <n v="7.1852576647097197E-2"/>
    <n v="1.9239506473662793E-2"/>
    <n v="0.59706457925636003"/>
    <s v="ECV-EPCV+"/>
    <n v="14.405501141322729"/>
    <n v="82297.57837653"/>
    <n v="0.38986917168172996"/>
    <n v="5.7496486300251115E-2"/>
    <n v="0.4951170082873349"/>
    <n v="223.98761683678811"/>
    <n v="280.13686323856012"/>
    <n v="3.3927485676768772"/>
    <n v="62.747188384899999"/>
    <n v="34"/>
    <n v="1862"/>
    <n v="0.49227916669249877"/>
    <n v="50736"/>
    <n v="16883"/>
    <n v="-8.3404781614632606E-2"/>
    <n v="0.10819066211551"/>
    <n v="0.32953328293109402"/>
    <n v="146212.58914866301"/>
    <n v="4247.0835717973796"/>
    <n v="22.9640356419334"/>
    <n v="8.3902014175791706"/>
    <n v="8.7979036127791197"/>
    <n v="5.7759306115751503"/>
    <n v="1"/>
    <n v="-218.25"/>
    <n v="-0.24009900990099009"/>
    <n v="89550.5"/>
    <n v="68625.25"/>
    <n v="-0.23366982875584169"/>
    <n v="0.85575457423464973"/>
    <n v="0.83946506570103574"/>
    <n v="119"/>
    <s v="Baisse"/>
    <n v="103"/>
    <s v="Baisse"/>
    <n v="159"/>
    <n v="16054.175912790581"/>
    <n v="0.19317477363868971"/>
    <n v="6.1102451689916686"/>
    <n v="16.108110175975511"/>
    <n v="21.92042846212701"/>
    <n v="5.8123182861514922"/>
    <n v="14300"/>
    <n v="0.19006831244927822"/>
    <n v="13324"/>
    <n v="8.0756529570699495E-2"/>
    <n v="12.4"/>
    <n v="68514"/>
    <n v="4868"/>
    <n v="7.1051172023236131E-2"/>
    <n v="5.8061126193186791E-2"/>
    <n v="1.2990045830049333E-2"/>
    <n v="0.1828266228430567"/>
    <n v="0.128"/>
    <n v="1.4000000000000004"/>
    <n v="26120"/>
    <n v="0.12247529007305547"/>
    <n v="10573"/>
    <n v="114.04008323087109"/>
    <s v="Favorisé"/>
    <n v="4.1804596614016837E-2"/>
    <n v="0.15728743024685521"/>
    <n v="0.28516031400737729"/>
    <n v="0.18840442636905327"/>
    <n v="0.32734323276269739"/>
    <n v="0.45180722891566266"/>
    <n v="0.54819277108433739"/>
    <n v="498"/>
    <n v="4.4176706827309238E-2"/>
    <n v="0.32730923694779118"/>
    <n v="0.39156626506024095"/>
    <n v="0.19076305220883535"/>
    <n v="4.6184738955823292E-2"/>
    <n v="3.5394306415420802E-2"/>
    <n v="4.2012490199789124E-3"/>
    <n v="0.17104544594338858"/>
  </r>
  <r>
    <s v="244900015"/>
    <x v="20"/>
    <s v="Communauté urbaine"/>
    <s v="OUI"/>
    <s v="HEXAGONE"/>
    <s v="49"/>
    <s v="52"/>
    <n v="107925.7607823838"/>
    <n v="344280.88170822337"/>
    <n v="410767.61844714719"/>
    <n v="166635.86988463439"/>
    <n v="1029610.130822389"/>
    <n v="3.3579681844854941"/>
    <n v="-0.1976294337"/>
    <n v="235"/>
    <n v="54"/>
    <n v="117"/>
    <n v="32"/>
    <m/>
    <n v="438"/>
    <n v="0.80000000000000027"/>
    <n v="15.099999999999994"/>
    <n v="306617"/>
    <n v="1.291334756E-2"/>
    <n v="3.3"/>
    <n v="329222"/>
    <n v="0.13193528986519734"/>
    <n v="251.10000000000002"/>
    <n v="253.8"/>
    <n v="259.3"/>
    <n v="32440.490699999995"/>
    <n v="0.44439028356164378"/>
    <n v="0.16"/>
    <n v="0.21"/>
    <n v="281585"/>
    <n v="292691"/>
    <n v="306617"/>
    <n v="7.7723267425002796E-3"/>
    <n v="25032"/>
    <n v="4.3043131328031059E-3"/>
    <n v="3.4680136096971736E-3"/>
    <n v="104497.50160046935"/>
    <n v="59351.139014005064"/>
    <n v="142768.35938552557"/>
    <n v="73.193739880619319"/>
    <n v="41.571633427358918"/>
    <n v="114.76537330797838"/>
    <n v="5.5186334914275941"/>
    <n v="5.2345567118297645"/>
    <n v="-5.147592787944736E-2"/>
    <n v="0.95882635909501179"/>
    <n v="0.90757411264119592"/>
    <n v="0.93180315990683615"/>
    <n v="10890"/>
    <n v="21466"/>
    <n v="0.97116620752984395"/>
    <n v="0.104790277110982"/>
    <n v="0.199932673268471"/>
    <n v="0.25713290586678"/>
    <n v="5.25035737199172E-2"/>
    <n v="7.7960753170853103E-2"/>
    <n v="0.260925045333605"/>
    <n v="4.67547715293921E-2"/>
    <s v="Proche moyenne 61 agglos"/>
    <n v="120"/>
    <n v="8.5178405949162539E-2"/>
    <n v="8.8697411415388866E-2"/>
    <n v="149599"/>
    <n v="137411"/>
    <n v="141695"/>
    <n v="130573"/>
    <n v="1"/>
    <n v="0.63217865372823379"/>
    <n v="0.78130871840310057"/>
    <n v="0.54511929583043173"/>
    <n v="1.193042689553192"/>
    <n v="14.314007035173255"/>
    <n v="0.6079399568154914"/>
    <n v="-0.883557919445499"/>
    <n v="5.0284510015300992"/>
    <n v="0.29096159141144234"/>
    <n v="4"/>
    <n v="0.42520766684238098"/>
    <n v="0.43070119603645052"/>
    <n v="0.14409113712116847"/>
    <n v="44732"/>
    <n v="0.107638974866906"/>
    <n v="14645"/>
    <n v="9575"/>
    <n v="0.3953344343517754"/>
    <n v="2"/>
    <n v="0.14140373351156163"/>
    <n v="1.3445161814262647"/>
    <n v="0.49208647785606208"/>
    <s v="INTER"/>
    <n v="10.770189845029851"/>
    <n v="127839.47628012"/>
    <n v="0.11209470156260679"/>
    <n v="0.140879619150479"/>
    <n v="0.69737780247824643"/>
    <n v="677.67496184460936"/>
    <n v="699.33263403344881"/>
    <n v="15.456423358303681"/>
    <n v="473.92021608530001"/>
    <n v="68"/>
    <n v="3868"/>
    <n v="0.49795151059173492"/>
    <n v="553961"/>
    <n v="384629"/>
    <n v="-3.8209368529553527E-2"/>
    <n v="0.12254225297463099"/>
    <n v="0.38886223018426797"/>
    <n v="247337.89828733401"/>
    <n v="7625.7716291970501"/>
    <n v="24.870674584896001"/>
    <n v="9.6093330669955392"/>
    <n v="15.057042877109501"/>
    <n v="0.20429864079087301"/>
    <n v="1"/>
    <n v="745.25"/>
    <n v="0.31061790142752937"/>
    <n v="26495"/>
    <n v="27708.25"/>
    <n v="4.5791658803547838E-2"/>
    <n v="0.39618795999245138"/>
    <n v="0.29632871076303985"/>
    <n v="202"/>
    <s v="Hausse"/>
    <n v="198"/>
    <s v="Stable"/>
    <n v="182"/>
    <n v="18210.423355565639"/>
    <n v="0.1140368050120274"/>
    <n v="6.3425760279410994"/>
    <n v="16.523235800344239"/>
    <n v="21.97934595524957"/>
    <n v="5.4561101549053346"/>
    <n v="38745"/>
    <n v="0.26344535639123934"/>
    <n v="38356"/>
    <n v="4.9770570445301907E-2"/>
    <n v="5.6724244293645896"/>
    <n v="120822"/>
    <n v="6932"/>
    <n v="5.7373657115425997E-2"/>
    <n v="4.3659267351972321E-2"/>
    <n v="1.3714389763453676E-2"/>
    <n v="0.23903635314483554"/>
    <n v="0.14000000000000001"/>
    <n v="1.4000000000000004"/>
    <n v="23220"/>
    <n v="0.17036290322580649"/>
    <n v="14535"/>
    <n v="111.70952184382527"/>
    <s v="Favorisé"/>
    <n v="0.15755073959408325"/>
    <n v="0.1043687650498796"/>
    <n v="6.1025111799105608E-2"/>
    <n v="0.26357069143446854"/>
    <n v="0.41348469212246303"/>
    <n v="0.47671232876712327"/>
    <n v="0.52328767123287667"/>
    <n v="730"/>
    <n v="1.3698630136986301E-2"/>
    <n v="0.37945205479452054"/>
    <n v="0.41917808219178082"/>
    <n v="0.18082191780821918"/>
    <n v="6.8493150684931503E-3"/>
    <n v="0.11004934494825792"/>
    <n v="1.2455278083080846E-2"/>
    <n v="0.22986331481946531"/>
  </r>
  <r>
    <s v="249500109"/>
    <x v="21"/>
    <s v="Communauté d'agglomération"/>
    <s v="OUI"/>
    <s v="HEXAGONE"/>
    <s v="95"/>
    <s v="11"/>
    <n v="1343.6733111973199"/>
    <n v="153494.16263544161"/>
    <n v="364781.4045320655"/>
    <n v="173070.574511068"/>
    <n v="692689.81498977251"/>
    <n v="3.230407479385959"/>
    <n v="-0.1114231089"/>
    <n v="81"/>
    <n v="21"/>
    <n v="93"/>
    <m/>
    <m/>
    <n v="195"/>
    <n v="0.90000000000000036"/>
    <n v="17.599999999999994"/>
    <n v="214428"/>
    <n v="4.9170042800000006E-3"/>
    <n v="3.2"/>
    <n v="28166"/>
    <n v="0"/>
    <n v="248.1"/>
    <n v="250.7"/>
    <n v="256.2"/>
    <n v="1630.4674999999997"/>
    <n v="2.1147438391699087E-2"/>
    <n v="0.12"/>
    <n v="0.28000000000000003"/>
    <n v="195313"/>
    <n v="204248"/>
    <n v="214428"/>
    <n v="8.5243652164215256E-3"/>
    <n v="19115"/>
    <n v="1.2815401237397328E-2"/>
    <n v="-4.2910360209758025E-3"/>
    <n v="79229.668287139779"/>
    <n v="24073.810117330548"/>
    <n v="111124.52159552969"/>
    <n v="71.29809618035469"/>
    <n v="21.663814405387718"/>
    <n v="92.961910585742174"/>
    <n v="3.559516966412906"/>
    <n v="2.689539055204345"/>
    <n v="-0.24440898004351388"/>
    <n v="0.89676334037669192"/>
    <n v="0.90331447217804073"/>
    <n v="0.90018111929655764"/>
    <n v="2684"/>
    <n v="7584"/>
    <n v="1.8256333830104321"/>
    <n v="0.104343029548493"/>
    <n v="0.222789262092703"/>
    <n v="0.27928004500243098"/>
    <n v="3.49948085023205E-2"/>
    <n v="7.0298227419518897E-2"/>
    <n v="0.242572560905635"/>
    <n v="4.5722066528897799E-2"/>
    <s v="Dominante Employée"/>
    <n v="100.2"/>
    <n v="2.6976234289965154E-2"/>
    <n v="4.2582111502295107E-2"/>
    <n v="93578"/>
    <n v="89756"/>
    <n v="104920"/>
    <n v="102164"/>
    <n v="1"/>
    <n v="0.64945291262380633"/>
    <n v="0.74064581135230989"/>
    <n v="0.5881379122064424"/>
    <n v="-5.72713960647111"/>
    <n v="11.937359410543575"/>
    <n v="0.62403847469401919"/>
    <n v="0.93173593285561473"/>
    <n v="5.1716550372802423"/>
    <n v="0.1764035102969384"/>
    <n v="5"/>
    <n v="0.43577928462450477"/>
    <n v="0.38412716669886193"/>
    <n v="0.1800935486766333"/>
    <n v="30875"/>
    <n v="0.15810202550637661"/>
    <n v="10868"/>
    <n v="7272"/>
    <n v="0.40088202866593164"/>
    <n v="2"/>
    <n v="0.16296612202468214"/>
    <n v="0.74845431509305094"/>
    <n v="0.43273715915451666"/>
    <s v="INTER"/>
    <n v="18.98081246316822"/>
    <n v="94528.010397999999"/>
    <n v="0.3756544894426479"/>
    <n v="6.468988463190356E-2"/>
    <n v="0.51856559341396158"/>
    <n v="262.40719057169167"/>
    <n v="583.68826398037163"/>
    <n v="7.142910325181413"/>
    <n v="153.1639975208"/>
    <n v="51"/>
    <n v="2381"/>
    <n v="0.468652070636703"/>
    <n v="21939"/>
    <n v="120"/>
    <n v="-0.12431628606591003"/>
    <n v="7.9526647984065404E-2"/>
    <n v="0.32468152152049001"/>
    <n v="162617.569932457"/>
    <n v="4028.3084610098199"/>
    <n v="18.786298715698599"/>
    <n v="12.9408980605927"/>
    <n v="-4.4414756543787197"/>
    <n v="10.2868763094845"/>
    <n v="1"/>
    <n v="-105.5"/>
    <n v="-7.4505649717514125E-2"/>
    <n v="89550.5"/>
    <n v="68625.25"/>
    <n v="-0.23366982875584169"/>
    <n v="0.85575457423464973"/>
    <n v="0.83946506570103574"/>
    <n v="66"/>
    <s v="Baisse"/>
    <n v="88"/>
    <s v="Hausse"/>
    <n v="82"/>
    <n v="9035.196408746735"/>
    <n v="9.8031773199951558E-2"/>
    <n v="6.193238684199339"/>
    <n v="15.81455805892548"/>
    <n v="22.183708838821492"/>
    <n v="6.3691507798960139"/>
    <n v="27586"/>
    <n v="0.32692437469016966"/>
    <n v="25973"/>
    <n v="4.6663843221807257E-2"/>
    <n v="14.565420560747663"/>
    <n v="64469"/>
    <n v="5004"/>
    <n v="7.7618700460686529E-2"/>
    <n v="6.6372985465882828E-2"/>
    <n v="1.1245714994803703E-2"/>
    <n v="0.14488409272581934"/>
    <n v="0.17"/>
    <n v="1.8000000000000007"/>
    <n v="23060"/>
    <n v="0.12652662432828521"/>
    <n v="13267"/>
    <n v="107.24503655687046"/>
    <s v="Intermédiaire"/>
    <n v="0.23486847064144117"/>
    <n v="0.14698123162734605"/>
    <n v="0.20313559960805005"/>
    <n v="0.13461973317253334"/>
    <n v="0.28039496495062938"/>
    <n v="0.48947368421052634"/>
    <n v="0.51052631578947372"/>
    <n v="380"/>
    <n v="0.05"/>
    <n v="0.38421052631578945"/>
    <n v="0.35263157894736841"/>
    <n v="0.19473684210526315"/>
    <n v="1.8421052631578946E-2"/>
    <n v="0.1510017348480609"/>
    <n v="8.3058182700020515E-3"/>
    <n v="0.16450743373066951"/>
  </r>
  <r>
    <s v="200067213"/>
    <x v="22"/>
    <s v="Communauté urbaine"/>
    <s v="OUI"/>
    <s v="HEXAGONE"/>
    <s v="51"/>
    <s v="44"/>
    <n v="136141.50074158679"/>
    <n v="441556.42734598188"/>
    <n v="735807.98693393043"/>
    <n v="606443.10091173451"/>
    <n v="1919949.015933234"/>
    <n v="6.4629950581457241"/>
    <n v="0.18301722409999999"/>
    <n v="314"/>
    <n v="149"/>
    <n v="14"/>
    <m/>
    <m/>
    <n v="477"/>
    <n v="1.0000000000000004"/>
    <n v="22.299999999999983"/>
    <n v="297068"/>
    <n v="1.8735690829999999E-2"/>
    <n v="2.4"/>
    <n v="322219"/>
    <n v="0.36330570202253748"/>
    <n v="239"/>
    <n v="240.1"/>
    <n v="245.5"/>
    <n v="89312.152200000288"/>
    <n v="0.99125585127636284"/>
    <n v="0.06"/>
    <n v="0.13"/>
    <n v="288057"/>
    <n v="294724"/>
    <n v="297068"/>
    <n v="2.8041690387630158E-3"/>
    <n v="9011"/>
    <n v="4.3127436045438117E-3"/>
    <n v="-1.5085745657807959E-3"/>
    <n v="98220.192272984219"/>
    <n v="53933.320156179034"/>
    <n v="144914.48757083673"/>
    <n v="67.778035115345162"/>
    <n v="37.217341799463277"/>
    <n v="104.99537691480919"/>
    <n v="4.8039486163667"/>
    <n v="4.9240269999610895"/>
    <n v="2.4995767686875597E-2"/>
    <n v="0.92091450114634466"/>
    <n v="0.89407361680862596"/>
    <n v="0.90674426591592538"/>
    <n v="8239"/>
    <n v="15628"/>
    <n v="0.89683213982279408"/>
    <n v="8.6193509316599706E-2"/>
    <n v="0.186705987635014"/>
    <n v="0.25328962649997"/>
    <n v="6.3058333716324994E-2"/>
    <n v="8.0880671584694294E-2"/>
    <n v="0.264950100234566"/>
    <n v="6.4921771012831406E-2"/>
    <s v="Dominante indépendant"/>
    <n v="109.7"/>
    <n v="5.2825239535137895E-3"/>
    <n v="1.8536458849824172E-2"/>
    <n v="133523"/>
    <n v="131093"/>
    <n v="137970"/>
    <n v="137245"/>
    <n v="1"/>
    <n v="0.62714781845247047"/>
    <n v="0.75584749172628629"/>
    <n v="0.53832058642148384"/>
    <n v="-1.4340815389532358"/>
    <n v="12.122488931782332"/>
    <n v="0.60200086317143631"/>
    <n v="-1.707350916002615"/>
    <n v="5.1773614998929958"/>
    <n v="0.25776802516321318"/>
    <n v="1"/>
    <n v="0.41741116836948827"/>
    <n v="0.41905761540643788"/>
    <n v="0.16353121622407391"/>
    <n v="29415"/>
    <n v="-7.2896628530930456E-3"/>
    <n v="11045"/>
    <n v="7846"/>
    <n v="0.41533005134720236"/>
    <n v="4"/>
    <n v="0.11390438375969703"/>
    <n v="-0.19406200253143346"/>
    <n v="0.50528144319886059"/>
    <s v="ECV-EPCV+"/>
    <n v="10.705268594047835"/>
    <n v="122626.15797856"/>
    <n v="0.11022207710970738"/>
    <n v="0.11869297308984253"/>
    <n v="0.72956758848631564"/>
    <n v="1434.7888521602499"/>
    <n v="211.96049752367119"/>
    <n v="10.237338217017651"/>
    <n v="304.11855894529998"/>
    <n v="41"/>
    <n v="3968"/>
    <n v="0.57971514082905307"/>
    <n v="74269"/>
    <n v="49667"/>
    <n v="-4.1406912709205726E-2"/>
    <n v="0.151652293919983"/>
    <n v="0.27974085758242101"/>
    <n v="243332.77583359199"/>
    <n v="13062.960332159901"/>
    <n v="43.972963537506402"/>
    <n v="13.3692157172088"/>
    <n v="14.8011389585545"/>
    <n v="15.802608861743099"/>
    <n v="1"/>
    <n v="-592.75"/>
    <n v="-0.23884355797320439"/>
    <n v="27594"/>
    <n v="28679.25"/>
    <n v="3.9329202000434868E-2"/>
    <n v="0.41370406610132637"/>
    <n v="0.33967938492115379"/>
    <n v="205"/>
    <s v="Stable"/>
    <n v="194"/>
    <s v="Baisse"/>
    <n v="212"/>
    <n v="29681.856407139829"/>
    <n v="0.18404955886141849"/>
    <n v="7.3291479998933671"/>
    <n v="13.432184910597471"/>
    <n v="22.302660270388142"/>
    <n v="8.8704753597906674"/>
    <n v="48421"/>
    <n v="0.34230900074497078"/>
    <n v="47684"/>
    <n v="4.9639292005704223E-2"/>
    <n v="3.0682569674067075"/>
    <n v="113678"/>
    <n v="12454"/>
    <n v="0.10955505902637273"/>
    <n v="7.8273720508805572E-2"/>
    <n v="3.1281338517567162E-2"/>
    <n v="0.28553075317167176"/>
    <n v="0.16800000000000001"/>
    <n v="2.1000000000000014"/>
    <n v="22910"/>
    <n v="0.15473790322580649"/>
    <n v="14600"/>
    <n v="105.6215"/>
    <s v="Intermédiaire"/>
    <n v="0.28404109589041093"/>
    <n v="6.7671232876712326E-2"/>
    <n v="0.1473972602739726"/>
    <n v="0.18506849315068494"/>
    <n v="0.31582191780821917"/>
    <n v="0.37915984724495361"/>
    <n v="0.62084015275504634"/>
    <n v="1833"/>
    <n v="1.5821058374249863E-2"/>
    <n v="0.39770867430441897"/>
    <n v="0.38952536824877249"/>
    <n v="0.17566830332787781"/>
    <n v="2.1276595744680851E-2"/>
    <n v="0.13923074851549141"/>
    <n v="7.8736181614983778E-3"/>
    <n v="0.15605854551819787"/>
  </r>
  <r>
    <s v="200059889"/>
    <x v="23"/>
    <s v="Communauté urbaine"/>
    <s v="OUI"/>
    <s v="HEXAGONE"/>
    <s v="78"/>
    <s v="11"/>
    <n v="17488.179878834559"/>
    <n v="500723.07214016892"/>
    <n v="731130.29580739117"/>
    <n v="477278.05585564888"/>
    <n v="1726619.603682044"/>
    <n v="4.0351384534607559"/>
    <n v="-0.1688135446"/>
    <n v="300"/>
    <n v="115"/>
    <n v="191"/>
    <m/>
    <m/>
    <n v="606"/>
    <n v="0.89999999999999991"/>
    <n v="19.500000000000014"/>
    <n v="427896"/>
    <n v="2.2236584900000001E-3"/>
    <n v="2.9"/>
    <n v="177908"/>
    <n v="7.9631045259347527E-2"/>
    <n v="246.89999999999998"/>
    <n v="249.39999999999998"/>
    <n v="255.10000000000002"/>
    <n v="17349.417900000019"/>
    <n v="0.11142850289017353"/>
    <n v="0.12"/>
    <n v="0.22"/>
    <n v="398509"/>
    <n v="408672"/>
    <n v="427896"/>
    <n v="6.4891541661382668E-3"/>
    <n v="29387"/>
    <n v="9.4983913511774709E-3"/>
    <n v="-3.0092371850392041E-3"/>
    <n v="145061.43802671658"/>
    <n v="65472.88787299642"/>
    <n v="217361.67410028697"/>
    <n v="66.737357736666908"/>
    <n v="30.121633974344693"/>
    <n v="96.858991711012223"/>
    <n v="3.3573755834242096"/>
    <n v="2.811921786417535"/>
    <n v="-0.16246433663831042"/>
    <n v="0.91306152221892234"/>
    <n v="0.91342505119353223"/>
    <n v="0.91324522914076267"/>
    <n v="10140"/>
    <n v="20692"/>
    <n v="1.0406311637080869"/>
    <n v="0.126108616222815"/>
    <n v="0.21224355131384801"/>
    <n v="0.26023489185475301"/>
    <n v="4.2772304364819103E-2"/>
    <n v="7.3848515628634107E-2"/>
    <n v="0.23866957156415899"/>
    <n v="4.6122549050971302E-2"/>
    <s v="Proche moyenne 61 agglos"/>
    <n v="70.900000000000006"/>
    <n v="3.5583343574618002E-2"/>
    <n v="-2.4154477921838235E-2"/>
    <n v="126897"/>
    <n v="130038"/>
    <n v="202237"/>
    <n v="195288"/>
    <n v="4"/>
    <n v="0.66067113894447382"/>
    <n v="0.73931107913549821"/>
    <n v="0.57539668508339503"/>
    <n v="-4.6076140540973087"/>
    <n v="13.487016452223221"/>
    <n v="0.62626928352178701"/>
    <n v="5.7325501910431953E-2"/>
    <n v="6.9878040696992212"/>
    <n v="0.18929380082284822"/>
    <n v="5"/>
    <n v="0.44300752224657697"/>
    <n v="0.36606495856882848"/>
    <n v="0.19092751918459455"/>
    <n v="2065"/>
    <n v="8.0586080586080577E-2"/>
    <n v="563"/>
    <n v="13"/>
    <n v="2.2569444444444444E-2"/>
    <n v="5"/>
    <n v="0.23919636087945415"/>
    <n v="-3.0824008516101209"/>
    <n v="0.42489048942801783"/>
    <s v="ECV+EPCV-"/>
    <n v="22.348974699827174"/>
    <n v="180891.02147581999"/>
    <n v="0.32712229782758911"/>
    <n v="5.8355634153025339E-2"/>
    <n v="0.57164338101829082"/>
    <n v="1526.3383717292991"/>
    <n v="148.85268911507549"/>
    <n v="5.3096914000458062"/>
    <n v="227.19957113140001"/>
    <n v="171"/>
    <n v="5878"/>
    <n v="0.42437173537869993"/>
    <n v="43508"/>
    <n v="6"/>
    <n v="-0.124982761790935"/>
    <n v="0.122641300778266"/>
    <n v="0.33215274285421897"/>
    <n v="324906.57510238898"/>
    <n v="9242.0126673977502"/>
    <n v="21.598735831598599"/>
    <n v="9.7382974893289909"/>
    <n v="9.4554716705181292"/>
    <n v="2.4049666717515601"/>
    <n v="1"/>
    <n v="-227"/>
    <n v="-7.6129789553114779E-2"/>
    <n v="89550.5"/>
    <n v="68625.25"/>
    <n v="-0.23366982875584169"/>
    <n v="0.85575457423464973"/>
    <n v="0.83946506570103574"/>
    <n v="147"/>
    <s v="Baisse"/>
    <n v="137"/>
    <s v="Baisse"/>
    <n v="192"/>
    <n v="33193.078654682708"/>
    <n v="0.17616443312944269"/>
    <n v="6.1376238510312309"/>
    <n v="15.05619007919967"/>
    <n v="22.472113380575241"/>
    <n v="7.4159233013755728"/>
    <n v="47534"/>
    <n v="0.28195542324418094"/>
    <n v="44852"/>
    <n v="8.0130206010880223E-2"/>
    <n v="8.6684053651266773"/>
    <n v="137979"/>
    <n v="10310"/>
    <n v="7.472151559295255E-2"/>
    <n v="5.8994484667956718E-2"/>
    <n v="1.5727030924995833E-2"/>
    <n v="0.2104752667313288"/>
    <n v="0.157"/>
    <n v="2"/>
    <n v="23980"/>
    <n v="0.12582159624413136"/>
    <n v="24531"/>
    <n v="106.19305368717134"/>
    <s v="Intermédiaire"/>
    <n v="0.25127389833272185"/>
    <n v="0.12196812196812196"/>
    <n v="0.19505931270637153"/>
    <n v="0.12098976804859157"/>
    <n v="0.31070889894419307"/>
    <n v="0.45284280936454852"/>
    <n v="0.54715719063545154"/>
    <n v="1495"/>
    <n v="4.9498327759197325E-2"/>
    <n v="0.36254180602006691"/>
    <n v="0.3785953177257525"/>
    <n v="0.16722408026755853"/>
    <n v="4.2140468227424746E-2"/>
    <n v="0.14446968422233439"/>
    <n v="1.3755678950025239E-2"/>
    <n v="0.18604053321367808"/>
  </r>
  <r>
    <s v="200039865"/>
    <x v="24"/>
    <s v="Métropole"/>
    <s v="OUI"/>
    <s v="HEXAGONE"/>
    <s v="57"/>
    <s v="44"/>
    <n v="27001.527788389289"/>
    <n v="224470.62548244151"/>
    <n v="582364.97055483377"/>
    <n v="196634.24613094679"/>
    <n v="1030471.369956611"/>
    <n v="4.4998946281713517"/>
    <n v="-0.2999368972"/>
    <n v="213"/>
    <n v="53"/>
    <n v="185"/>
    <m/>
    <n v="1"/>
    <n v="452"/>
    <n v="1"/>
    <n v="23.300000000000011"/>
    <n v="228999"/>
    <n v="1.876673232E-2"/>
    <n v="3"/>
    <n v="151042"/>
    <n v="1.8345890547000171E-2"/>
    <n v="232.5"/>
    <n v="234.10000000000002"/>
    <n v="238.5"/>
    <n v="13323.104500000003"/>
    <n v="0.20064916415662656"/>
    <n v="0.08"/>
    <n v="0.16"/>
    <n v="225336"/>
    <n v="222224"/>
    <n v="228999"/>
    <n v="1.4669854363262846E-3"/>
    <n v="3663"/>
    <n v="2.9774298462963422E-3"/>
    <n v="-1.5104444099700576E-3"/>
    <n v="68232.158337825298"/>
    <n v="43970.486745904833"/>
    <n v="116796.35491626989"/>
    <n v="58.419766941134618"/>
    <n v="37.647139568205553"/>
    <n v="96.066906509340072"/>
    <n v="4.9715783725352054"/>
    <n v="4.8285567610721083"/>
    <n v="-2.8767848104980131E-2"/>
    <n v="1.0017020533033321"/>
    <n v="1.0381003274470355"/>
    <n v="1.020011795793561"/>
    <n v="6618"/>
    <n v="12934"/>
    <n v="0.9543668782109398"/>
    <n v="9.0181899974228596E-2"/>
    <n v="0.19958082464636301"/>
    <n v="0.26238490498003902"/>
    <n v="4.9098508296216502E-2"/>
    <n v="6.5821690716224193E-2"/>
    <n v="0.26987409047188299"/>
    <n v="6.3058080915045195E-2"/>
    <s v="Proche moyenne 61 agglos"/>
    <n v="124.4"/>
    <n v="-1.479506100679477E-2"/>
    <n v="-1.0444867809753001E-2"/>
    <n v="118426"/>
    <n v="119676"/>
    <n v="107876"/>
    <n v="109496"/>
    <n v="5"/>
    <n v="0.62816516424313362"/>
    <n v="0.73957573072145721"/>
    <n v="0.53163073068642985"/>
    <n v="-1.1293636438497123"/>
    <n v="10.522951730108726"/>
    <n v="0.59956641027448554"/>
    <n v="-0.46717746438850227"/>
    <n v="5.7397157582334764"/>
    <n v="0.26385322703004388"/>
    <n v="1"/>
    <n v="0.44759229417712232"/>
    <n v="0.37546171855149296"/>
    <n v="0.17694598727138477"/>
    <n v="22224"/>
    <n v="-2.2390357629877271E-2"/>
    <n v="10263"/>
    <n v="5473"/>
    <n v="0.34780122013218101"/>
    <n v="6"/>
    <n v="0.13687916450073248"/>
    <n v="-2.213263838325382"/>
    <n v="0.49913756438731632"/>
    <s v="INTER"/>
    <n v="10.787569617193226"/>
    <n v="96604.538815969994"/>
    <n v="0.1723029709432071"/>
    <n v="0.1088033598828424"/>
    <n v="0.68258718899850579"/>
    <n v="323.41808715545778"/>
    <n v="741.20707798963167"/>
    <n v="10.468158173157962"/>
    <n v="239.7197753495"/>
    <n v="78"/>
    <n v="3219"/>
    <n v="0.45064998347996421"/>
    <n v="362663"/>
    <n v="223051"/>
    <n v="-4.8120431364655339E-2"/>
    <n v="0.12349882441701199"/>
    <n v="0.312406547840267"/>
    <n v="186299.98757342901"/>
    <n v="5617.2623643892102"/>
    <n v="24.5296370918179"/>
    <n v="17.721297313527302"/>
    <n v="4.1904387827458898"/>
    <n v="2.6179009955446602"/>
    <n v="3"/>
    <n v="142"/>
    <n v="8.9873417721518981E-2"/>
    <n v="27594"/>
    <n v="28679.25"/>
    <n v="3.9329202000434868E-2"/>
    <n v="0.41370406610132637"/>
    <n v="0.33967938492115379"/>
    <n v="178"/>
    <s v="Baisse"/>
    <n v="176"/>
    <s v="Stable"/>
    <n v="240"/>
    <n v="17275.456812781191"/>
    <n v="0.14303835075786539"/>
    <n v="6.5146982182787481"/>
    <n v="14.34782608695652"/>
    <n v="22.50434782608696"/>
    <n v="8.1565217391304348"/>
    <n v="29028"/>
    <n v="0.26430718279111592"/>
    <n v="27735"/>
    <n v="5.3686677483324327E-2"/>
    <n v="5.6214209968186637"/>
    <n v="95679"/>
    <n v="10309"/>
    <n v="0.10774569132202469"/>
    <n v="7.9369558628330145E-2"/>
    <n v="2.8376132693694541E-2"/>
    <n v="0.26336211077699095"/>
    <n v="0.187"/>
    <n v="2.5"/>
    <n v="22980"/>
    <n v="0.15419387242591664"/>
    <n v="11178"/>
    <n v="104.78833422794777"/>
    <s v="Intermédiaire"/>
    <n v="0.25237072821613882"/>
    <n v="0.12587224906065486"/>
    <n v="3.6410806942207906E-2"/>
    <n v="0.33064949006977995"/>
    <n v="0.25469672571121849"/>
    <n v="0.46836982968369828"/>
    <n v="0.53163017031630166"/>
    <n v="822"/>
    <n v="3.0413625304136254E-2"/>
    <n v="0.32968369829683697"/>
    <n v="0.40754257907542579"/>
    <n v="0.21289537712895376"/>
    <n v="1.9464720194647202E-2"/>
    <n v="0.13200931008432351"/>
    <n v="9.8646718981305597E-3"/>
    <n v="0.16955095873781109"/>
  </r>
  <r>
    <s v="200027183"/>
    <x v="25"/>
    <s v="Communauté urbaine"/>
    <s v="OUI"/>
    <s v="HEXAGONE"/>
    <s v="66"/>
    <s v="76"/>
    <n v="10209.70554344122"/>
    <n v="407796.94038765098"/>
    <n v="431159.28658356541"/>
    <n v="123164.415525035"/>
    <n v="972330.34803969262"/>
    <n v="3.5619627661028539"/>
    <n v="4.7918676799999997E-2"/>
    <n v="331"/>
    <m/>
    <n v="24"/>
    <n v="36"/>
    <n v="102"/>
    <n v="493"/>
    <n v="0.20000000000000107"/>
    <n v="17.300000000000011"/>
    <n v="272976"/>
    <n v="2.3610062769999999E-2"/>
    <n v="6"/>
    <n v="243806"/>
    <n v="0.18942930034535654"/>
    <n v="296.2"/>
    <n v="297.89999999999998"/>
    <n v="302.8"/>
    <n v="14896.216899999985"/>
    <n v="8.1400092349726699E-2"/>
    <n v="7.0000000000000007E-2"/>
    <n v="0.18"/>
    <n v="253270"/>
    <n v="266909"/>
    <n v="272976"/>
    <n v="6.8348668937414647E-3"/>
    <n v="19706"/>
    <n v="3.6759750139991887E-4"/>
    <n v="6.4672693923415459E-3"/>
    <n v="75979.605751433584"/>
    <n v="67960.714554913779"/>
    <n v="129035.67969365262"/>
    <n v="58.882633029731771"/>
    <n v="52.668157145575002"/>
    <n v="111.55079017530664"/>
    <n v="5.0672778024941669"/>
    <n v="4.5811542967635113"/>
    <n v="-9.5933857325008032E-2"/>
    <n v="0.86125689491795965"/>
    <n v="0.86473002641510832"/>
    <n v="0.86301846703991636"/>
    <n v="11559"/>
    <n v="22631"/>
    <n v="0.95786832771000952"/>
    <n v="4.3851623697013002E-2"/>
    <n v="0.142389150237135"/>
    <n v="0.25033409586343203"/>
    <n v="8.7224461984008198E-2"/>
    <n v="7.1407793850021203E-2"/>
    <n v="0.286432849716594"/>
    <n v="0.118360024651796"/>
    <s v="Dominante indépendant"/>
    <n v="115.7"/>
    <n v="5.037222035444984E-2"/>
    <n v="7.2342073350928862E-2"/>
    <n v="105230"/>
    <n v="98131"/>
    <n v="109349"/>
    <n v="104105"/>
    <n v="1"/>
    <n v="0.56002621813955134"/>
    <n v="0.63355632217672264"/>
    <n v="0.45841594387251733"/>
    <n v="-3.0150746683901275"/>
    <n v="13.857611714603363"/>
    <n v="0.53411248212883067"/>
    <n v="-2.0964721935389896"/>
    <n v="5.3933349955753496"/>
    <n v="0.27678532457854121"/>
    <n v="2"/>
    <n v="0.36293917186553637"/>
    <n v="0.36180889662911564"/>
    <n v="0.27525193150534805"/>
    <n v="8803"/>
    <n v="-9.331548048202698E-2"/>
    <n v="4487"/>
    <n v="1772"/>
    <n v="0.28311231826170313"/>
    <n v="4"/>
    <n v="9.0482158350663144E-2"/>
    <n v="0.13658369005907289"/>
    <n v="0.49248736417347239"/>
    <s v="ECV-EPCV+"/>
    <n v="9.4621909296056792"/>
    <n v="92972.239409439993"/>
    <n v="4.3350516115574722E-2"/>
    <n v="8.3349887161620603E-2"/>
    <n v="0.82232390258653132"/>
    <n v="644.52480456076182"/>
    <n v="488.45867215165907"/>
    <n v="11.533018661149697"/>
    <n v="314.8237302046"/>
    <n v="48"/>
    <n v="3423"/>
    <n v="0.53220390966096187"/>
    <n v="230683"/>
    <n v="210668"/>
    <n v="-1.0845510939254302E-2"/>
    <n v="0.19686480368168"/>
    <n v="0.23630255516805199"/>
    <n v="222863.66597625401"/>
    <n v="8495.3943935716907"/>
    <n v="31.121396729279098"/>
    <n v="16.414573629209499"/>
    <n v="5.4556975459164896"/>
    <n v="9.2511255541530293"/>
    <n v="1"/>
    <n v="-652.75"/>
    <n v="-0.30703198494825962"/>
    <n v="48661.25"/>
    <n v="44514.5"/>
    <n v="-8.5216676513653056E-2"/>
    <n v="0.456050759074212"/>
    <n v="0.3561592290152647"/>
    <n v="232"/>
    <s v="Baisse"/>
    <n v="214"/>
    <s v="Baisse"/>
    <n v="251"/>
    <n v="8703.0319689554162"/>
    <n v="4.8667326348680102E-2"/>
    <n v="8.2915199470301317"/>
    <n v="11.697926949654491"/>
    <n v="22.62586377097729"/>
    <n v="10.927936821322801"/>
    <n v="17768"/>
    <n v="0.13548818215142991"/>
    <n v="15528"/>
    <n v="0.13775115919629058"/>
    <n v="8.2542613636363633"/>
    <n v="163697"/>
    <n v="17260"/>
    <n v="0.1054387068791731"/>
    <n v="6.7221757271055671E-2"/>
    <n v="3.8216949608117438E-2"/>
    <n v="0.36245654692931634"/>
    <n v="0.23499999999999999"/>
    <n v="1.6000000000000014"/>
    <n v="20240"/>
    <n v="0.16657060518731992"/>
    <n v="13649"/>
    <n v="97.788468019635118"/>
    <s v="Défavorisé"/>
    <n v="0.27980071800131878"/>
    <n v="0.17188072386255404"/>
    <n v="0.2366473734339512"/>
    <n v="9.3193640559747964E-2"/>
    <n v="0.21847754414242801"/>
    <n v="0.47485380116959064"/>
    <n v="0.52514619883040936"/>
    <n v="855"/>
    <n v="1.7543859649122806E-2"/>
    <n v="0.3695906432748538"/>
    <n v="0.35555555555555557"/>
    <n v="0.21403508771929824"/>
    <n v="4.3274853801169591E-2"/>
    <n v="0.10949314225426411"/>
    <n v="8.0519899185276366E-3"/>
    <n v="0.16584608170681672"/>
  </r>
  <r>
    <s v="244200770"/>
    <x v="26"/>
    <s v="Métropole"/>
    <s v="OUI"/>
    <s v="HEXAGONE"/>
    <s v="42"/>
    <s v="84"/>
    <n v="84958.67638042703"/>
    <n v="348761.20306632243"/>
    <n v="818301.60194337321"/>
    <n v="295743.44655624212"/>
    <n v="1547764.927946365"/>
    <n v="3.8098172534783772"/>
    <n v="-0.23802567720000001"/>
    <n v="302"/>
    <n v="54"/>
    <n v="27"/>
    <n v="55"/>
    <n v="53"/>
    <n v="491"/>
    <n v="0.99999999999999911"/>
    <n v="31.700000000000003"/>
    <n v="406257"/>
    <n v="3.7805726150000003E-2"/>
    <n v="4"/>
    <n v="373812"/>
    <n v="0.21236075888414496"/>
    <n v="237.4"/>
    <n v="239.9"/>
    <n v="245.6"/>
    <n v="25828.076499999934"/>
    <n v="0.17311043230562959"/>
    <n v="0.15"/>
    <n v="0.16"/>
    <n v="400662"/>
    <n v="402882"/>
    <n v="406257"/>
    <n v="1.2615027678950508E-3"/>
    <n v="5595"/>
    <n v="2.8150875118704288E-3"/>
    <n v="-1.553584743975378E-3"/>
    <n v="129106.98041091103"/>
    <n v="87672.315054548351"/>
    <n v="189477.70453454056"/>
    <n v="68.138349431700902"/>
    <n v="46.270517826843452"/>
    <n v="114.40886725854425"/>
    <n v="4.1572510021586826"/>
    <n v="3.9263133045650993"/>
    <n v="-5.5550578368654485E-2"/>
    <n v="1.0015584369387973"/>
    <n v="1.0327070062114916"/>
    <n v="1.0163414942678741"/>
    <n v="16448"/>
    <n v="23975"/>
    <n v="0.45762402723735418"/>
    <n v="6.4870750952271294E-2"/>
    <n v="0.156480536380489"/>
    <n v="0.250607623463037"/>
    <n v="6.0361499163987302E-2"/>
    <n v="9.4078218268642794E-2"/>
    <n v="0.28936435991257597"/>
    <n v="8.4237011858996305E-2"/>
    <s v="Dominante Ouvrier + monoactif Ouvrier/employé"/>
    <n v="113.8"/>
    <n v="-2.2366360993066429E-3"/>
    <n v="3.7825170183898461E-3"/>
    <n v="170901"/>
    <n v="170257"/>
    <n v="173979"/>
    <n v="174369"/>
    <n v="3"/>
    <n v="0.60603633385362454"/>
    <n v="0.72213497344206856"/>
    <n v="0.50083671011273811"/>
    <n v="-2.5926315362407748"/>
    <n v="13.652740466012364"/>
    <n v="0.57064643509486779"/>
    <n v="-1.6824328314884678"/>
    <n v="7.1800549697939804"/>
    <n v="0.32056211396669509"/>
    <n v="2"/>
    <n v="0.42646912980022428"/>
    <n v="0.38174412855467033"/>
    <n v="0.1917867416451054"/>
    <n v="26940"/>
    <n v="1.925768983390715E-2"/>
    <n v="9659"/>
    <n v="6855"/>
    <n v="0.41510233741068187"/>
    <n v="5"/>
    <n v="0.11984158870458589"/>
    <n v="9.1713201854915383E-2"/>
    <n v="0.45148039127261996"/>
    <s v="INTER"/>
    <n v="14.024581101743079"/>
    <n v="151827.55554865001"/>
    <n v="0.13369548536711909"/>
    <n v="9.1810809675872074E-2"/>
    <n v="0.74117662116065453"/>
    <n v="723.50460077315643"/>
    <n v="196.16865200578829"/>
    <n v="3.4935748123404644"/>
    <n v="141.92892225369999"/>
    <n v="49"/>
    <n v="4074"/>
    <n v="0.55590291502624112"/>
    <n v="57751"/>
    <n v="42859"/>
    <n v="-3.2233208082976916E-2"/>
    <n v="0.18595652480328698"/>
    <n v="0.26010638723646701"/>
    <n v="330747.87122932298"/>
    <n v="5919.3422262782997"/>
    <n v="14.5704374971466"/>
    <n v="5.8732805392192802"/>
    <n v="3.9548094820495798"/>
    <n v="4.7423474758777697"/>
    <n v="4"/>
    <n v="418.25"/>
    <n v="0.33240611961057032"/>
    <n v="62875"/>
    <n v="60763.25"/>
    <n v="-3.3586481113320077E-2"/>
    <n v="0.37750695825049696"/>
    <n v="0.34190073769918494"/>
    <n v="369"/>
    <s v="Stable"/>
    <n v="344"/>
    <s v="Baisse"/>
    <n v="363"/>
    <n v="29607.8966140839"/>
    <n v="0.138755361811605"/>
    <n v="5.9554454711660014"/>
    <n v="7.4704491725768323"/>
    <n v="22.64775413711584"/>
    <n v="15.17730496453901"/>
    <n v="44209"/>
    <n v="0.23787266785477065"/>
    <n v="44206"/>
    <n v="4.2437678143238476E-2"/>
    <n v="3.4915025627191798"/>
    <n v="176641"/>
    <n v="22588"/>
    <n v="0.12787518186604468"/>
    <n v="8.3904642749984437E-2"/>
    <n v="4.3970539116060255E-2"/>
    <n v="0.34385514432442005"/>
    <n v="0.20100000000000001"/>
    <n v="3.7000000000000028"/>
    <n v="21130"/>
    <n v="0.14339826839826841"/>
    <n v="20715"/>
    <n v="98.56025585324646"/>
    <s v="Défavorisé"/>
    <n v="0.38836591841660634"/>
    <n v="9.0127926623219889E-2"/>
    <n v="0.22162684045377745"/>
    <n v="0.18102824040550325"/>
    <n v="0.11885107410089307"/>
    <n v="0.47739130434782606"/>
    <n v="0.52260869565217394"/>
    <n v="1150"/>
    <n v="2.9565217391304348E-2"/>
    <n v="0.33913043478260868"/>
    <n v="0.41043478260869565"/>
    <n v="0.19391304347826088"/>
    <n v="2.6956521739130435E-2"/>
    <n v="0.14413536259067536"/>
    <n v="7.8841718419621083E-3"/>
    <n v="0.16467162411970748"/>
  </r>
  <r>
    <s v="200057958"/>
    <x v="27"/>
    <s v="Communauté d'agglomération"/>
    <s v="OUI"/>
    <s v="HEXAGONE"/>
    <s v="77"/>
    <s v="11"/>
    <n v="800.29551918057302"/>
    <n v="88111.488272766961"/>
    <n v="298925.77257352328"/>
    <n v="71922.556371826722"/>
    <n v="459760.11273729749"/>
    <n v="2.0088791279419111"/>
    <n v="-0.3568110699"/>
    <n v="92"/>
    <n v="13"/>
    <n v="104"/>
    <m/>
    <m/>
    <n v="209"/>
    <n v="0.79999999999999982"/>
    <n v="21.5"/>
    <n v="228864"/>
    <n v="2.2008347899999999E-3"/>
    <n v="3"/>
    <n v="112218"/>
    <n v="0"/>
    <n v="246.1"/>
    <n v="247.79999999999998"/>
    <n v="254"/>
    <n v="580.35600000000022"/>
    <n v="6.8438207547169838E-3"/>
    <n v="0.14000000000000001"/>
    <n v="0.23"/>
    <n v="219786"/>
    <n v="227844"/>
    <n v="228864"/>
    <n v="3.6861950941562416E-3"/>
    <n v="9078"/>
    <n v="9.9890343025992312E-3"/>
    <n v="-6.3028392084429896E-3"/>
    <n v="78446.927273240595"/>
    <n v="32289.16754696452"/>
    <n v="118127.90517979488"/>
    <n v="66.408463905155671"/>
    <n v="27.334072755983659"/>
    <n v="93.742536661139368"/>
    <n v="3.1119100733699265"/>
    <n v="2.6258749107394581"/>
    <n v="-0.15618547810545658"/>
    <n v="0.89297526814055184"/>
    <n v="0.94388432223953378"/>
    <n v="0.91853312923233132"/>
    <n v="4025"/>
    <n v="10001"/>
    <n v="1.4847204968944099"/>
    <n v="9.7824595214091994E-2"/>
    <n v="0.210804295692615"/>
    <n v="0.285939869556045"/>
    <n v="5.05660238871177E-2"/>
    <n v="8.2015945226682305E-2"/>
    <n v="0.23163577810036701"/>
    <n v="4.1213492323079901E-2"/>
    <s v="Dominante Employée"/>
    <n v="78.8"/>
    <n v="-7.5776158104982824E-3"/>
    <n v="2.683826815285811E-2"/>
    <n v="80423"/>
    <n v="78321"/>
    <n v="113287"/>
    <n v="114152"/>
    <n v="3"/>
    <n v="0.67923882822572701"/>
    <n v="0.78028736505420238"/>
    <n v="0.60428173760706083"/>
    <n v="-2.4940888096370517"/>
    <n v="14.142810893336877"/>
    <n v="0.65434771695305793"/>
    <n v="9.7654284420245929E-2"/>
    <n v="5.127929375561413"/>
    <n v="0.17383194615409381"/>
    <n v="5"/>
    <n v="0.45846337038990664"/>
    <n v="0.3788344715542098"/>
    <n v="0.16270215805588359"/>
    <n v="15271"/>
    <n v="-7.5388314811204275E-3"/>
    <n v="7996"/>
    <n v="3346"/>
    <n v="0.29500969846587904"/>
    <n v="3"/>
    <n v="9.4619720803942972E-2"/>
    <n v="-2.1715255242213249"/>
    <n v="0.49155918897382167"/>
    <s v="ECV-EPCV+"/>
    <n v="18.318624825750593"/>
    <n v="102543.8896198"/>
    <n v="0.41381545872438269"/>
    <n v="5.2909666709993697E-2"/>
    <n v="0.49756949630676117"/>
    <n v="290.25617411809532"/>
    <n v="469.89126143109348"/>
    <n v="5.9593837298351859"/>
    <n v="136.3888397945"/>
    <n v="27"/>
    <n v="2368"/>
    <n v="0.56423425919353831"/>
    <n v="28916"/>
    <n v="18424"/>
    <n v="-4.5355512519020612E-2"/>
    <n v="8.6133363872423402E-2"/>
    <n v="0.30797281362969303"/>
    <n v="178702.71138330401"/>
    <n v="10921.487349635299"/>
    <n v="47.720425010641002"/>
    <n v="21.1905847647303"/>
    <n v="23.482560484029101"/>
    <n v="3.0472797618815401"/>
    <n v="2"/>
    <n v="-231.75"/>
    <n v="-0.12773873501446881"/>
    <n v="89550.5"/>
    <n v="68625.25"/>
    <n v="-0.23366982875584169"/>
    <n v="0.85575457423464973"/>
    <n v="0.83946506570103574"/>
    <n v="75"/>
    <s v="Baisse"/>
    <n v="64"/>
    <s v="Baisse"/>
    <n v="90"/>
    <n v="10830.36337070543"/>
    <n v="0.1086088245039102"/>
    <n v="6.1569137360005808"/>
    <n v="17.674030846185911"/>
    <n v="22.648353480616919"/>
    <n v="4.9743226344310134"/>
    <n v="25824"/>
    <n v="0.2815736576276171"/>
    <n v="22096"/>
    <n v="0.11133236784938451"/>
    <n v="11.919786096256685"/>
    <m/>
    <m/>
    <m/>
    <m/>
    <m/>
    <m/>
    <n v="0.14899999999999999"/>
    <n v="1.5"/>
    <n v="23980"/>
    <n v="0.13811105837683901"/>
    <n v="12592"/>
    <n v="106.12017947903429"/>
    <s v="Intermédiaire"/>
    <n v="3.303684879288437E-2"/>
    <n v="0.16081639135959339"/>
    <n v="0.3399777636594663"/>
    <n v="0.41613722998729352"/>
    <n v="5.0031766200762391E-2"/>
    <n v="0.47570332480818417"/>
    <n v="0.52429667519181589"/>
    <n v="391"/>
    <n v="4.0920716112531973E-2"/>
    <n v="0.36828644501278773"/>
    <n v="0.35549872122762149"/>
    <n v="0.17647058823529413"/>
    <n v="5.8823529411764705E-2"/>
    <n v="6.1228502516778527E-2"/>
    <n v="4.5354446308724832E-3"/>
    <n v="0.14965656459731544"/>
  </r>
  <r>
    <s v="243100518"/>
    <x v="28"/>
    <s v="Métropole"/>
    <s v="OUI"/>
    <s v="HEXAGONE"/>
    <s v="31"/>
    <s v="76"/>
    <n v="12128.24782688007"/>
    <n v="1021139.100493443"/>
    <n v="1082719.8146624069"/>
    <n v="526440.2749226779"/>
    <n v="2642427.437905408"/>
    <n v="3.228413553607075"/>
    <n v="-0.26347906329999998"/>
    <n v="290"/>
    <n v="44"/>
    <n v="412"/>
    <n v="37"/>
    <m/>
    <n v="783"/>
    <n v="0.30000000000000071"/>
    <n v="28.599999999999994"/>
    <n v="818491"/>
    <n v="1.739919656E-2"/>
    <n v="7.2999999999999989"/>
    <n v="193835"/>
    <n v="0.14418448680578844"/>
    <n v="259.89999999999998"/>
    <n v="264.3"/>
    <n v="272.60000000000002"/>
    <n v="10554.466499999997"/>
    <n v="4.8818068917668808E-2"/>
    <n v="0.24"/>
    <n v="0.17"/>
    <n v="704395"/>
    <n v="755882"/>
    <n v="818491"/>
    <n v="1.3741109612512181E-2"/>
    <n v="114096"/>
    <n v="7.3995142885614484E-3"/>
    <n v="6.3415953239507328E-3"/>
    <n v="273293.72092814866"/>
    <n v="123493.48174107981"/>
    <n v="421703.79733077146"/>
    <n v="64.807033433892812"/>
    <n v="29.284413022303269"/>
    <n v="94.091446456195968"/>
    <n v="5.1814124065456104"/>
    <n v="4.802032935545359"/>
    <n v="-7.321931574506331E-2"/>
    <n v="1.0298782896409679"/>
    <n v="1.0566805585158996"/>
    <n v="1.0435493880995976"/>
    <n v="21650"/>
    <n v="43358"/>
    <n v="1.0026789838337185"/>
    <n v="0.13286315768662901"/>
    <n v="0.24898954633249601"/>
    <n v="0.23827560767545999"/>
    <n v="4.4901610636635503E-2"/>
    <n v="3.9621221256365503E-2"/>
    <n v="0.23628015019482199"/>
    <n v="5.9068706217591999E-2"/>
    <s v="Dominante Cadre / Intermédiaire"/>
    <n v="134.9"/>
    <n v="0.1714015231085082"/>
    <n v="0.1933806146572104"/>
    <n v="499752"/>
    <n v="418770"/>
    <n v="418229"/>
    <n v="357033"/>
    <n v="1"/>
    <n v="0.64710834663484196"/>
    <n v="0.77170474032873015"/>
    <n v="0.61537644204648201"/>
    <n v="-0.65534463755358985"/>
    <n v="14.284062453537011"/>
    <n v="0.61500832779675929"/>
    <n v="-0.82907337069293519"/>
    <n v="6.4798154622894728"/>
    <n v="0.23801188971243942"/>
    <n v="3"/>
    <n v="0.45705290348580491"/>
    <n v="0.39326638634571948"/>
    <n v="0.14968071016847553"/>
    <n v="113374"/>
    <n v="1.8423865688132729E-2"/>
    <n v="45504"/>
    <n v="29606"/>
    <n v="0.39416855278924245"/>
    <n v="1"/>
    <n v="0.28999257720096261"/>
    <n v="6.0673678074071091"/>
    <n v="0.38220737091649737"/>
    <s v="ECV+EPCV-"/>
    <n v="9.3267992571487035"/>
    <n v="374371.27311762999"/>
    <n v="0.20390821099177736"/>
    <n v="0.14164263605075963"/>
    <n v="0.59826940604947432"/>
    <n v="459.04631069040988"/>
    <n v="2444.5498175014991"/>
    <n v="13.71012723442286"/>
    <n v="1122.1615750230001"/>
    <n v="164"/>
    <n v="10988"/>
    <n v="0.52267592184878597"/>
    <n v="20978"/>
    <n v="7705"/>
    <n v="-7.9088807321956334E-2"/>
    <n v="0.107882964360068"/>
    <n v="0.40518778718960002"/>
    <n v="654801.27724549395"/>
    <n v="32587.890236228399"/>
    <n v="39.8145981278089"/>
    <n v="13.7647090033593"/>
    <n v="15.8673558680788"/>
    <n v="10.182533256370601"/>
    <n v="1"/>
    <n v="-3440.5"/>
    <n v="-0.30065759290411381"/>
    <n v="48661.25"/>
    <n v="44514.5"/>
    <n v="-8.5216676513653056E-2"/>
    <n v="0.456050759074212"/>
    <n v="0.3561592290152647"/>
    <n v="120"/>
    <s v="Baisse"/>
    <n v="115"/>
    <s v="Stable"/>
    <n v="151"/>
    <n v="27493.49690391446"/>
    <n v="5.9385692015410357E-2"/>
    <n v="9.0153736207802098"/>
    <n v="15.275325767129051"/>
    <n v="22.8499369482976"/>
    <n v="7.5746111811685584"/>
    <n v="75973"/>
    <n v="0.18224473984401529"/>
    <n v="64975"/>
    <n v="0.17332820315505962"/>
    <n v="5.6553108808290151"/>
    <n v="398244"/>
    <n v="39023"/>
    <n v="9.7987665853095082E-2"/>
    <n v="8.498558672572594E-2"/>
    <n v="1.3002079127369151E-2"/>
    <n v="0.13269097711605976"/>
    <n v="0.17399999999999999"/>
    <n v="3.2999999999999989"/>
    <n v="23770"/>
    <n v="0.11126694717157548"/>
    <n v="36998"/>
    <n v="117.30176496026813"/>
    <s v="Favorisé"/>
    <n v="0.11424941888750743"/>
    <n v="7.1409265365695446E-2"/>
    <n v="0.11687118222606627"/>
    <n v="0.18606411157359853"/>
    <n v="0.51140602194713225"/>
    <n v="0.47419668938656279"/>
    <n v="0.52580331061343721"/>
    <n v="1027"/>
    <n v="2.6290165530671861E-2"/>
    <n v="0.3184031158714703"/>
    <n v="0.45374878286270692"/>
    <n v="0.18111002921129504"/>
    <n v="2.0447906523855891E-2"/>
    <n v="9.3977820159293138E-2"/>
    <n v="6.1356813941753786E-3"/>
    <n v="0.17596039541057873"/>
  </r>
  <r>
    <s v="248400251"/>
    <x v="29"/>
    <s v="Communauté d'agglomération"/>
    <s v="OUI"/>
    <s v="HEXAGONE"/>
    <s v="30"/>
    <s v="76"/>
    <n v="6553.5278576997216"/>
    <n v="230310.04244201549"/>
    <n v="390836.5129590077"/>
    <n v="413151.58089259273"/>
    <n v="1040851.664151316"/>
    <n v="5.3415906154805839"/>
    <n v="0.1933437932"/>
    <n v="161"/>
    <n v="1"/>
    <n v="59"/>
    <n v="16"/>
    <m/>
    <n v="237"/>
    <n v="0.5"/>
    <n v="23.199999999999989"/>
    <n v="194858"/>
    <n v="1.679267429E-2"/>
    <n v="12.399999999999999"/>
    <n v="108486"/>
    <n v="1.6960713824825324E-3"/>
    <n v="294.5"/>
    <n v="296.3"/>
    <n v="301.60000000000002"/>
    <n v="6945.1323000000002"/>
    <n v="5.6235889068825914E-2"/>
    <n v="0.28999999999999998"/>
    <n v="0.13"/>
    <n v="187253"/>
    <n v="192582"/>
    <n v="194858"/>
    <n v="3.6256882848717531E-3"/>
    <n v="7605"/>
    <n v="4.5234762491268565E-3"/>
    <n v="-8.9778796425510343E-4"/>
    <n v="58085.170642340272"/>
    <n v="41491.642074175812"/>
    <n v="95281.187283483887"/>
    <n v="60.961845982799588"/>
    <n v="43.546520837034123"/>
    <n v="104.50836681983404"/>
    <n v="4.7951892686711899"/>
    <n v="4.2210398606949706"/>
    <n v="-0.11973446214675143"/>
    <n v="0.90775540622334405"/>
    <n v="0.83550342501001729"/>
    <n v="0.87016793437709039"/>
    <n v="6789"/>
    <n v="13769"/>
    <n v="1.0281337457652082"/>
    <n v="6.7635167678542704E-2"/>
    <n v="0.17420350429076001"/>
    <n v="0.24268538190462099"/>
    <n v="8.14692182414542E-2"/>
    <n v="7.2748018176274104E-2"/>
    <n v="0.28256922878458102"/>
    <n v="7.8689480923767E-2"/>
    <s v="Dominante indépendant"/>
    <n v="124.4"/>
    <n v="8.5664044863721697E-3"/>
    <n v="3.5043505034724205E-2"/>
    <n v="90764"/>
    <n v="87691"/>
    <n v="84887"/>
    <n v="84166"/>
    <n v="1"/>
    <n v="0.60466526366579554"/>
    <n v="0.68859553327560385"/>
    <n v="0.52705101960841239"/>
    <n v="-1.1192424495763409"/>
    <n v="12.927569259547328"/>
    <n v="0.56825426733491047"/>
    <n v="-2.6592185074690953"/>
    <n v="7.5765109522220158"/>
    <n v="0.27839794798873779"/>
    <n v="2"/>
    <n v="0.40347174859854146"/>
    <n v="0.37213265898756342"/>
    <n v="0.22439559241389512"/>
    <n v="9557"/>
    <n v="-5.9442968211790174E-2"/>
    <n v="5225"/>
    <n v="1377"/>
    <n v="0.20857315964859133"/>
    <n v="4"/>
    <n v="9.348559166155733E-2"/>
    <n v="-1.0166809733666717"/>
    <n v="0.45459840588595951"/>
    <s v="INTER"/>
    <n v="11.12698538424833"/>
    <n v="72999.541087780002"/>
    <n v="6.7157363854862123E-2"/>
    <n v="0.1007355809786178"/>
    <n v="0.7786145581840469"/>
    <n v="302.53978878224939"/>
    <n v="939.49539208133467"/>
    <n v="14.586762538987365"/>
    <n v="284.23473748219999"/>
    <n v="36"/>
    <n v="2956"/>
    <n v="0.55396127855648825"/>
    <n v="20201"/>
    <n v="13683"/>
    <n v="-4.0332161774169595E-2"/>
    <n v="0.15763089327639501"/>
    <n v="0.23912610076656102"/>
    <n v="157186.10096170299"/>
    <n v="7292.8436239320799"/>
    <n v="37.426452205873403"/>
    <n v="12.2638361886717"/>
    <n v="7.7451261489244798"/>
    <n v="17.417489868277102"/>
    <n v="1"/>
    <n v="-456.75"/>
    <n v="-0.30318619316296053"/>
    <n v="48661.25"/>
    <n v="44514.5"/>
    <n v="-8.5216676513653056E-2"/>
    <n v="0.456050759074212"/>
    <n v="0.3561592290152647"/>
    <n v="239"/>
    <s v="Baisse"/>
    <n v="203"/>
    <s v="Baisse"/>
    <n v="269"/>
    <n v="10387.61082319566"/>
    <n v="9.4352197423980058E-2"/>
    <n v="8.3928149235306986"/>
    <n v="13.51094196003806"/>
    <n v="23.025689819219789"/>
    <n v="9.5147478591817318"/>
    <n v="19824"/>
    <n v="0.22023079967706208"/>
    <n v="18147"/>
    <n v="8.723204937455227E-2"/>
    <n v="7.6569186875891582"/>
    <n v="91933"/>
    <n v="10892"/>
    <n v="0.11847758693831377"/>
    <n v="8.1798701228068274E-2"/>
    <n v="3.6678885710245503E-2"/>
    <n v="0.30958501652589054"/>
    <n v="0.22600000000000001"/>
    <n v="2.3000000000000007"/>
    <n v="21000"/>
    <n v="0.14942528735632177"/>
    <n v="9887"/>
    <n v="99.507767775867279"/>
    <s v="Défavorisé"/>
    <n v="0.36097906341660768"/>
    <n v="0.10387377364215639"/>
    <n v="6.4326893901082233E-2"/>
    <n v="0.20086982906847375"/>
    <n v="0.26995043997168"/>
    <n v="0.5"/>
    <n v="0.5"/>
    <n v="458"/>
    <n v="1.7467248908296942E-2"/>
    <n v="0.31659388646288211"/>
    <n v="0.39519650655021832"/>
    <n v="0.23144104803493451"/>
    <n v="3.9301310043668124E-2"/>
    <n v="0.17846329121719406"/>
    <n v="1.3799792669533711E-2"/>
    <n v="0.18331810857136993"/>
  </r>
  <r>
    <s v="200040715"/>
    <x v="30"/>
    <s v="Métropole"/>
    <s v="OUI"/>
    <s v="HEXAGONE"/>
    <s v="38"/>
    <s v="84"/>
    <n v="15626.453683145261"/>
    <n v="299718.81839546788"/>
    <n v="771908.11173708469"/>
    <n v="463097.32918887038"/>
    <n v="1550350.7130045679"/>
    <n v="3.4491481708178369"/>
    <n v="-0.31436475530000002"/>
    <n v="112"/>
    <n v="9"/>
    <n v="22"/>
    <n v="49"/>
    <n v="9"/>
    <n v="201"/>
    <n v="1.5999999999999979"/>
    <n v="28.9"/>
    <n v="449488"/>
    <n v="2.9499498659999998E-2"/>
    <n v="2.4000000000000004"/>
    <n v="213822"/>
    <n v="0.66293926724097618"/>
    <n v="230.1"/>
    <n v="232"/>
    <n v="241.3"/>
    <n v="7028.5612999999976"/>
    <n v="4.3682792417650697E-2"/>
    <n v="0.15"/>
    <n v="0.25"/>
    <n v="432916"/>
    <n v="445516"/>
    <n v="449488"/>
    <n v="3.4208782051086128E-3"/>
    <n v="16572"/>
    <n v="5.7125348685957977E-3"/>
    <n v="-2.2916566634871849E-3"/>
    <n v="149584.98720387113"/>
    <n v="82093.472083537054"/>
    <n v="217809.5407125919"/>
    <n v="68.676967369971322"/>
    <n v="37.690484914002262"/>
    <n v="106.36745228397334"/>
    <n v="4.8474284760562298"/>
    <n v="4.4808758878808206"/>
    <n v="-7.5617946708443046E-2"/>
    <n v="1.1840796987729048"/>
    <n v="1.1716493275719371"/>
    <n v="1.1784765904773828"/>
    <n v="15144"/>
    <n v="26920"/>
    <n v="0.7776016904384575"/>
    <n v="0.128681455386572"/>
    <n v="0.22754816370082601"/>
    <n v="0.242227134301571"/>
    <n v="4.8056471049546398E-2"/>
    <n v="6.1033628249091802E-2"/>
    <n v="0.23426258207721201"/>
    <n v="5.8190565235180201E-2"/>
    <s v="Dominante Cadre / Intermédiaire"/>
    <n v="118.5"/>
    <n v="2.5325335010401046E-2"/>
    <n v="3.3295346889459447E-2"/>
    <n v="225774"/>
    <n v="218499"/>
    <n v="211945"/>
    <n v="206710"/>
    <n v="1"/>
    <n v="0.64367082037261569"/>
    <n v="0.77851899493635135"/>
    <n v="0.59541220975279441"/>
    <n v="-0.34697245299259993"/>
    <n v="13.57488097726694"/>
    <n v="0.61687640748225459"/>
    <n v="0.11265411073060339"/>
    <n v="5.3533615671456314"/>
    <n v="0.30361028359826847"/>
    <n v="3"/>
    <n v="0.43383745677768942"/>
    <n v="0.43151234206404498"/>
    <n v="0.13465020115826573"/>
    <n v="61543"/>
    <n v="3.0819221814649179E-2"/>
    <n v="24100"/>
    <n v="20728"/>
    <n v="0.46238957794235747"/>
    <n v="2"/>
    <n v="0.22368608064266954"/>
    <n v="4.8087009949008745"/>
    <n v="0.37618414954426077"/>
    <s v="ECV+EPCV-"/>
    <n v="8.4935863920628236"/>
    <n v="192499.88761649001"/>
    <n v="0.19323203762672536"/>
    <n v="0.20764468062097682"/>
    <n v="0.55393935168866837"/>
    <n v="546.40010902109952"/>
    <n v="969.3793793135028"/>
    <n v="11.78382956919206"/>
    <n v="529.66899853970006"/>
    <n v="111"/>
    <n v="4877"/>
    <n v="0.45976510448839281"/>
    <n v="170189"/>
    <n v="104766"/>
    <n v="-4.8051724847081777E-2"/>
    <n v="0.130844077643721"/>
    <n v="0.36399849507320703"/>
    <n v="368433.46883303398"/>
    <n v="14864.025598058101"/>
    <n v="33.068792933422401"/>
    <n v="10.858108730002"/>
    <n v="8.7390816714868702"/>
    <n v="13.471602531933501"/>
    <n v="1"/>
    <n v="-926.5"/>
    <n v="-0.2774159742495696"/>
    <n v="62875"/>
    <n v="60763.25"/>
    <n v="-3.3586481113320077E-2"/>
    <n v="0.37750695825049696"/>
    <n v="0.34190073769918494"/>
    <n v="162"/>
    <s v="Hausse"/>
    <n v="160"/>
    <s v="Stable"/>
    <n v="142"/>
    <n v="32103.19250770408"/>
    <n v="0.13184983143670839"/>
    <n v="7.5804155345701902"/>
    <n v="13.11612364243943"/>
    <n v="23.141186299081031"/>
    <n v="10.0250626566416"/>
    <n v="44430"/>
    <n v="0.20871435244686462"/>
    <n v="40573"/>
    <n v="0.11061543390925001"/>
    <n v="5.8554070473876063"/>
    <n v="200039"/>
    <n v="19960"/>
    <n v="9.9780542794155144E-2"/>
    <n v="8.1064192482465922E-2"/>
    <n v="1.8716350311689219E-2"/>
    <n v="0.18757515030060121"/>
    <n v="0.151"/>
    <n v="2.2999999999999989"/>
    <n v="23920"/>
    <n v="0.14340344168260044"/>
    <n v="21109"/>
    <n v="113.35796579657968"/>
    <s v="Favorisé"/>
    <n v="0.19977260883983136"/>
    <n v="9.9767871523994509E-2"/>
    <n v="4.7752143635416175E-2"/>
    <n v="0.1954142782699323"/>
    <n v="0.45729309773082571"/>
    <n v="0.4711191335740072"/>
    <n v="0.52888086642599275"/>
    <n v="1108"/>
    <n v="2.9783393501805054E-2"/>
    <n v="0.36281588447653429"/>
    <n v="0.41967509025270761"/>
    <n v="0.16696750902527077"/>
    <n v="2.0758122743682311E-2"/>
    <n v="9.8914765244010966E-2"/>
    <n v="9.3951340191506787E-3"/>
    <n v="0.20789876481685829"/>
  </r>
  <r>
    <s v="244400404"/>
    <x v="31"/>
    <s v="Métropole"/>
    <s v="OUI"/>
    <s v="HEXAGONE"/>
    <s v="44"/>
    <s v="52"/>
    <n v="53729.389254001653"/>
    <n v="906166.70576281776"/>
    <n v="1130282.0626209259"/>
    <n v="331458.27513093589"/>
    <n v="2421636.4327686811"/>
    <n v="3.5723726989162978"/>
    <n v="-0.17155919280000001"/>
    <n v="135"/>
    <n v="34"/>
    <n v="12"/>
    <n v="20"/>
    <n v="4"/>
    <n v="205"/>
    <n v="1.0000000000000009"/>
    <n v="15"/>
    <n v="677879"/>
    <n v="1.058655444E-2"/>
    <n v="3.4"/>
    <n v="181035"/>
    <n v="0"/>
    <n v="243.8"/>
    <n v="247.39999999999998"/>
    <n v="254.2"/>
    <n v="13426.823500000013"/>
    <n v="8.6792653522947724E-2"/>
    <n v="0.13"/>
    <n v="0.2"/>
    <n v="587522"/>
    <n v="630372"/>
    <n v="677879"/>
    <n v="1.3089943278700833E-2"/>
    <n v="90357"/>
    <n v="5.9782901686886714E-3"/>
    <n v="7.1116531100121616E-3"/>
    <n v="221186.60886066244"/>
    <n v="112071.89500772538"/>
    <n v="344620.49613161216"/>
    <n v="64.18266218739069"/>
    <n v="32.520380031292341"/>
    <n v="96.703042218683166"/>
    <n v="4.6764266224453861"/>
    <n v="4.8378637554923039"/>
    <n v="3.4521472500406609E-2"/>
    <n v="1.4986306418261286"/>
    <n v="1.2795700308584121"/>
    <n v="1.3785197353619929"/>
    <n v="19068"/>
    <n v="35651"/>
    <n v="0.86967694566813503"/>
    <n v="0.147594424722057"/>
    <n v="0.24183737618103399"/>
    <n v="0.242026661552532"/>
    <n v="4.19250457208626E-2"/>
    <n v="4.7232045834703203E-2"/>
    <n v="0.23039670477261001"/>
    <n v="4.8987741216201801E-2"/>
    <s v="Dominante Cadre / Intermédiaire"/>
    <n v="127.3"/>
    <n v="0.18287309459762388"/>
    <n v="0.20437997297703048"/>
    <n v="385074"/>
    <n v="319728"/>
    <n v="337715"/>
    <n v="285504"/>
    <n v="1"/>
    <n v="0.67092606782575193"/>
    <n v="0.79789288995497443"/>
    <n v="0.57576731601455655"/>
    <n v="5.1164461482877677E-2"/>
    <n v="15.453104977433796"/>
    <n v="0.64981473917021115"/>
    <n v="-0.89230912366852255"/>
    <n v="4.2759892124888177"/>
    <n v="0.27865921680557543"/>
    <n v="4"/>
    <n v="0.4720751177261529"/>
    <n v="0.38947343518674671"/>
    <n v="0.13845144708710022"/>
    <n v="65035"/>
    <n v="8.471212222296351E-2"/>
    <n v="19099"/>
    <n v="15878"/>
    <n v="0.45395545644280527"/>
    <n v="1"/>
    <n v="0.22082710354700175"/>
    <n v="7.0140229129527984"/>
    <n v="0.40230634642913948"/>
    <s v="ECV+EPCV-"/>
    <n v="10.517939408798311"/>
    <n v="306902.98240583"/>
    <n v="0.20459980712532555"/>
    <n v="0.15403910051941533"/>
    <n v="0.58439746194194353"/>
    <n v="536.11455741394707"/>
    <n v="1537.0755698227561"/>
    <n v="12.15627846307822"/>
    <n v="824.04858882730002"/>
    <n v="87"/>
    <n v="8085"/>
    <n v="0.57331642702342567"/>
    <n v="43281"/>
    <n v="15596"/>
    <n v="-7.9957140546660199E-2"/>
    <n v="0.10100254232267501"/>
    <n v="0.43905997365775401"/>
    <n v="539986.16098619998"/>
    <n v="17520.815672332301"/>
    <n v="25.846523748828801"/>
    <n v="11.471489933066101"/>
    <n v="6.3085726002894003"/>
    <n v="8.0664612154733"/>
    <n v="1"/>
    <n v="-2916.75"/>
    <n v="-0.40865148861646228"/>
    <n v="26495"/>
    <n v="27708.25"/>
    <n v="4.5791658803547838E-2"/>
    <n v="0.39618795999245138"/>
    <n v="0.29632871076303985"/>
    <n v="130"/>
    <s v="Baisse"/>
    <n v="126"/>
    <s v="Stable"/>
    <n v="145"/>
    <n v="34102.116638607229"/>
    <n v="9.6065006446962531E-2"/>
    <n v="6.6555253760964668"/>
    <n v="17.23446893787575"/>
    <n v="23.270541082164328"/>
    <n v="6.0360721442885774"/>
    <n v="67077"/>
    <n v="0.20514008691788893"/>
    <n v="59090"/>
    <n v="0.12502961584024369"/>
    <n v="8.2392223161453924"/>
    <n v="295760"/>
    <n v="25123"/>
    <n v="8.4943873410873685E-2"/>
    <n v="7.3600216391668916E-2"/>
    <n v="1.1343657019204761E-2"/>
    <n v="0.13354296859451498"/>
    <n v="0.129"/>
    <n v="2.0999999999999996"/>
    <n v="24930"/>
    <n v="0.17483506126295945"/>
    <n v="33390"/>
    <n v="120.95587002096434"/>
    <s v="Très favorisé"/>
    <n v="5.9299191374663079E-2"/>
    <n v="7.648996705600479E-2"/>
    <n v="7.5711290805630424E-2"/>
    <n v="0.21371668164120994"/>
    <n v="0.57478286912249177"/>
    <n v="0.47854356306892065"/>
    <n v="0.52145643693107935"/>
    <n v="769"/>
    <n v="2.9908972691807541E-2"/>
    <n v="0.37971391417425226"/>
    <n v="0.45903771131339399"/>
    <n v="0.12093628088426528"/>
    <n v="1.0403120936280884E-2"/>
    <n v="7.9115889413892443E-2"/>
    <n v="9.8660675430275908E-3"/>
    <n v="0.2438517788572887"/>
  </r>
  <r>
    <s v="242900314"/>
    <x v="32"/>
    <s v="Métropole"/>
    <s v="OUI"/>
    <s v="HEXAGONE"/>
    <s v="29"/>
    <s v="53"/>
    <n v="51579.219323657977"/>
    <n v="148213.55886800331"/>
    <n v="366572.35167808848"/>
    <n v="86716.294098134313"/>
    <n v="653081.42396788415"/>
    <n v="3.0817356736876378"/>
    <n v="-0.24166367320000001"/>
    <n v="66"/>
    <n v="9"/>
    <m/>
    <n v="8"/>
    <n v="10"/>
    <n v="93"/>
    <n v="1.3000000000000007"/>
    <n v="25.200000000000003"/>
    <n v="211920"/>
    <n v="1.969039073E-2"/>
    <n v="0.4"/>
    <n v="72835"/>
    <n v="0.35752042287361846"/>
    <n v="211.8"/>
    <n v="217.4"/>
    <n v="225.6"/>
    <n v="6898.9439000000002"/>
    <n v="0.11003100318979267"/>
    <n v="0.12"/>
    <n v="0.14000000000000001"/>
    <n v="207267"/>
    <n v="208497"/>
    <n v="211920"/>
    <n v="2.0203133406260232E-3"/>
    <n v="4653"/>
    <n v="1.9347376496654523E-3"/>
    <n v="8.5575690960570938E-5"/>
    <n v="68760.270279368226"/>
    <n v="40410.582354542814"/>
    <n v="102749.14736608895"/>
    <n v="66.92052639072476"/>
    <n v="39.329360282243876"/>
    <n v="106.24988667296881"/>
    <n v="5.1437875583722716"/>
    <n v="5.319786742813319"/>
    <n v="3.4215873506397584E-2"/>
    <n v="1.3738313595315379"/>
    <n v="1.2409937932312081"/>
    <n v="1.3047497030197719"/>
    <n v="6833"/>
    <n v="12201"/>
    <n v="0.78559929752670854"/>
    <n v="9.7030193992082306E-2"/>
    <n v="0.19005589223469399"/>
    <n v="0.26205720799221699"/>
    <n v="4.2434614392073501E-2"/>
    <n v="6.03740460026118E-2"/>
    <n v="0.27074445364969202"/>
    <n v="7.7303591736629804E-2"/>
    <s v="Proche moyenne 61 agglos"/>
    <n v="130.4"/>
    <n v="2.278507619548082E-2"/>
    <n v="5.5393011871940588E-2"/>
    <n v="112545"/>
    <n v="106638"/>
    <n v="97318"/>
    <n v="95150"/>
    <n v="1"/>
    <n v="0.61676737267293602"/>
    <n v="0.77249193221116319"/>
    <n v="0.49863081897662015"/>
    <n v="0.49255666760317229"/>
    <n v="13.393640979593213"/>
    <n v="0.59769090382820811"/>
    <n v="-3.5327849367005282"/>
    <n v="3.7525041426202055"/>
    <n v="0.29116985059110578"/>
    <n v="4"/>
    <n v="0.43401820970018551"/>
    <n v="0.41934512715517086"/>
    <n v="0.14663666314464363"/>
    <n v="28035"/>
    <n v="0.1368152143059892"/>
    <n v="11758"/>
    <n v="7453"/>
    <n v="0.38795481755244393"/>
    <n v="6"/>
    <n v="0.20428467383985377"/>
    <n v="3.4091959920904102"/>
    <n v="0.43963941680064855"/>
    <s v="INTER"/>
    <n v="9.1923912445997971"/>
    <n v="87079.555362750005"/>
    <n v="0.12671651405801951"/>
    <n v="0.11634743312520335"/>
    <n v="0.71708546569762843"/>
    <n v="215.3145860155083"/>
    <n v="852.55866617376773"/>
    <n v="8.6621515789496044"/>
    <n v="183.56831626109999"/>
    <n v="23"/>
    <n v="2619"/>
    <n v="0.60561259495038744"/>
    <n v="65027"/>
    <n v="56691"/>
    <n v="-1.602411306072862E-2"/>
    <n v="0.12642968411601901"/>
    <n v="0.36323903039029604"/>
    <n v="176888.7898037"/>
    <n v="5557.1683244271799"/>
    <n v="26.222953588274699"/>
    <n v="10.9945395327768"/>
    <n v="12.507205438041799"/>
    <n v="2.721208617456"/>
    <n v="1"/>
    <n v="-168.75"/>
    <n v="-0.1182965299684543"/>
    <n v="24439.25"/>
    <n v="27527.25"/>
    <n v="0.12635412297840559"/>
    <n v="0.32754687643851593"/>
    <n v="0.2729386335358599"/>
    <n v="269"/>
    <s v="Stable"/>
    <n v="240"/>
    <s v="Baisse"/>
    <n v="269"/>
    <n v="17373.58912447351"/>
    <n v="0.1479535122074627"/>
    <n v="4.3170954817967129"/>
    <n v="11.255411255411261"/>
    <n v="23.376623376623382"/>
    <n v="12.121212121212119"/>
    <n v="19705"/>
    <n v="0.18452835104452187"/>
    <n v="18722"/>
    <n v="5.4908663604315781E-2"/>
    <n v="5.1300757054370267"/>
    <m/>
    <m/>
    <m/>
    <m/>
    <m/>
    <m/>
    <n v="0.14099999999999999"/>
    <n v="1.9000000000000004"/>
    <n v="23090"/>
    <n v="0.16557294295810188"/>
    <n v="10269"/>
    <n v="114.07793358652258"/>
    <s v="Favorisé"/>
    <n v="6.9432271886259611E-2"/>
    <n v="9.3485246859479995E-2"/>
    <n v="8.9005745447463258E-2"/>
    <n v="0.26896484565196221"/>
    <n v="0.47911189015483496"/>
    <n v="0.48106060606060608"/>
    <n v="0.51893939393939392"/>
    <n v="264"/>
    <n v="4.5454545454545456E-2"/>
    <n v="0.34469696969696972"/>
    <n v="0.42424242424242425"/>
    <n v="0.18181818181818182"/>
    <n v="3.787878787878788E-3"/>
    <n v="8.5187806719516798E-2"/>
    <n v="9.0033975084937712E-3"/>
    <n v="0.24744714986787467"/>
  </r>
  <r>
    <s v="243700754"/>
    <x v="33"/>
    <s v="Métropole"/>
    <s v="OUI"/>
    <s v="HEXAGONE"/>
    <s v="37"/>
    <s v="24"/>
    <n v="16836.405928469769"/>
    <n v="245090.84247705739"/>
    <n v="558558.9425174545"/>
    <n v="164111.4092287294"/>
    <n v="984597.60015171103"/>
    <n v="3.312098980236049"/>
    <n v="-0.17192769690000001"/>
    <n v="93"/>
    <n v="73"/>
    <n v="203"/>
    <m/>
    <n v="1"/>
    <n v="370"/>
    <n v="0.80000000000000027"/>
    <n v="18.200000000000017"/>
    <n v="297273"/>
    <n v="1.1053661669999999E-2"/>
    <n v="3.7"/>
    <n v="219006"/>
    <n v="0.50049770325927145"/>
    <n v="253"/>
    <n v="256"/>
    <n v="260.89999999999998"/>
    <n v="12296.111100000007"/>
    <n v="0.11857387753134048"/>
    <n v="0.11"/>
    <n v="0.13"/>
    <n v="287005"/>
    <n v="292268"/>
    <n v="297273"/>
    <n v="3.2006813965932412E-3"/>
    <n v="10268"/>
    <n v="2.6857974824625597E-3"/>
    <n v="5.1488391413068157E-4"/>
    <n v="93751.146900793814"/>
    <n v="62958.894981981954"/>
    <n v="140562.95811722425"/>
    <n v="66.696908030783518"/>
    <n v="44.790530752402482"/>
    <n v="111.48743878318608"/>
    <n v="4.7972120114722285"/>
    <n v="4.8188582341227413"/>
    <n v="4.5122505736138359E-3"/>
    <n v="1.1482383425874982"/>
    <n v="1.1277220114048485"/>
    <n v="1.1386231570937215"/>
    <n v="11715"/>
    <n v="21059"/>
    <n v="0.79760990183525404"/>
    <n v="9.5311536680370998E-2"/>
    <n v="0.20043113933085399"/>
    <n v="0.267629806053368"/>
    <n v="4.3748308439568E-2"/>
    <n v="6.0734899914796601E-2"/>
    <n v="0.27407752381614803"/>
    <n v="5.80667857648937E-2"/>
    <s v="Proche moyenne 61 agglos"/>
    <n v="130"/>
    <n v="2.1789401444172584E-2"/>
    <n v="5.0001686283767832E-2"/>
    <n v="155668"/>
    <n v="148255"/>
    <n v="136977"/>
    <n v="134056"/>
    <n v="1"/>
    <n v="0.62562454282675595"/>
    <n v="0.7586560388588357"/>
    <n v="0.54417752086734461"/>
    <n v="-1.6270434810996437"/>
    <n v="12.367843450908072"/>
    <n v="0.60519230311656869"/>
    <n v="-1.3337505517753039"/>
    <n v="4.2431645357672849"/>
    <n v="0.25376514470050188"/>
    <n v="1"/>
    <n v="0.43293224048877071"/>
    <n v="0.41243504787325752"/>
    <n v="0.15463271163797174"/>
    <n v="32831"/>
    <n v="6.1598654853521312E-2"/>
    <n v="14377"/>
    <n v="9153"/>
    <n v="0.38899277518062048"/>
    <n v="2"/>
    <n v="0.17339794425117638"/>
    <n v="1.4315301491633683"/>
    <n v="0.43739429893356935"/>
    <s v="ECV+EPCV-"/>
    <n v="8.8496989305563609"/>
    <n v="120939.95326496"/>
    <n v="0.16173843635151555"/>
    <n v="0.14160282198820531"/>
    <n v="0.64955983372659842"/>
    <n v="389.99301239252651"/>
    <n v="1069.801945777011"/>
    <n v="14.034752012359009"/>
    <n v="417.21528349699997"/>
    <n v="71"/>
    <n v="3600"/>
    <n v="0.48082730985124433"/>
    <n v="23364"/>
    <n v="11859"/>
    <n v="-6.1553030303030304E-2"/>
    <n v="0.15952088690037999"/>
    <n v="0.27481531892764199"/>
    <n v="247213.817590841"/>
    <n v="10216.9205746756"/>
    <n v="34.368814438834498"/>
    <n v="19.0813326545058"/>
    <n v="7.1487999081964704"/>
    <n v="8.1386818761322406"/>
    <n v="3"/>
    <n v="286"/>
    <n v="0.13383247543284979"/>
    <n v="11026.75"/>
    <n v="13738.5"/>
    <n v="0.2459246831568685"/>
    <n v="0.38456480830707146"/>
    <n v="0.36357680969538159"/>
    <n v="207"/>
    <s v="Baisse"/>
    <n v="170"/>
    <s v="Baisse"/>
    <n v="228"/>
    <n v="21424.60488703553"/>
    <n v="0.13293584144842571"/>
    <n v="6.9389054691574223"/>
    <n v="15.017361111111111"/>
    <n v="23.611111111111111"/>
    <n v="8.59375"/>
    <n v="36780"/>
    <n v="0.24358892646514538"/>
    <n v="34654"/>
    <n v="4.3371616552201765E-2"/>
    <n v="4.2721010332950629"/>
    <n v="131061"/>
    <n v="12863"/>
    <n v="9.8145138523283049E-2"/>
    <n v="7.5651795728706478E-2"/>
    <n v="2.2493342794576571E-2"/>
    <n v="0.22918448262458213"/>
    <n v="0.16300000000000001"/>
    <n v="2.6000000000000014"/>
    <n v="23030"/>
    <n v="0.14920159680638712"/>
    <n v="14593"/>
    <n v="110.56229013910779"/>
    <s v="Favorisé"/>
    <n v="0.14212293565408071"/>
    <n v="0.22181868018913178"/>
    <n v="0.10792845885013362"/>
    <n v="0.10607825669841706"/>
    <n v="0.42205166860823679"/>
    <n v="0.48606271777003485"/>
    <n v="0.51393728222996515"/>
    <n v="574"/>
    <n v="4.1811846689895474E-2"/>
    <n v="0.36759581881533099"/>
    <n v="0.37804878048780488"/>
    <n v="0.19337979094076654"/>
    <n v="1.9163763066202089E-2"/>
    <n v="0.13092006337608864"/>
    <n v="1.1968796358902424E-2"/>
    <n v="0.19428269637673115"/>
  </r>
  <r>
    <s v="200055655"/>
    <x v="34"/>
    <s v="Communauté d'agglomération"/>
    <s v="OUI"/>
    <s v="HEXAGONE"/>
    <s v="95"/>
    <s v="11"/>
    <n v="15504.326233431049"/>
    <n v="3736231.9843018032"/>
    <n v="2162231.2274601241"/>
    <n v="155759.239028499"/>
    <n v="6069726.7770238575"/>
    <n v="16.85988382829326"/>
    <n v="-0.49109024880000002"/>
    <n v="254"/>
    <n v="49"/>
    <n v="90"/>
    <m/>
    <m/>
    <n v="393"/>
    <n v="0.79999999999999982"/>
    <n v="20.500000000000014"/>
    <n v="360010"/>
    <n v="8.0310373000000001E-4"/>
    <n v="2.8"/>
    <n v="86541"/>
    <n v="1.5241330698743947E-2"/>
    <n v="245.29999999999998"/>
    <n v="248.2"/>
    <n v="252.39999999999998"/>
    <n v="16249.482800000009"/>
    <n v="0.12489994465795548"/>
    <n v="0.1"/>
    <n v="0.18"/>
    <n v="337395"/>
    <n v="348720"/>
    <n v="360010"/>
    <n v="5.9153778875051799E-3"/>
    <n v="22615"/>
    <n v="1.1599630407978623E-2"/>
    <n v="-5.6842525204734429E-3"/>
    <n v="133384.88823435974"/>
    <n v="44342.881857956294"/>
    <n v="182282.22990768397"/>
    <n v="73.174926761600361"/>
    <n v="24.32649736642653"/>
    <n v="97.501424128026741"/>
    <n v="2.5751585168303412"/>
    <n v="2.3320309218263544"/>
    <n v="-9.4412671458859468E-2"/>
    <n v="0.81211786110203465"/>
    <n v="0.88800452348035042"/>
    <n v="0.84847607118339319"/>
    <n v="5606"/>
    <n v="11791"/>
    <n v="1.1032821976453802"/>
    <n v="4.8172022513844802E-2"/>
    <n v="0.13989851163505501"/>
    <n v="0.28297305942495599"/>
    <n v="5.83090633810961E-2"/>
    <n v="0.104262651298523"/>
    <n v="0.30882869250146"/>
    <n v="5.7555999245063903E-2"/>
    <s v="Dominante Ouvrier + monoactif Ouvrier/employé"/>
    <n v="121.7"/>
    <n v="2.7875010671903015E-2"/>
    <n v="-6.5740377318994167E-2"/>
    <n v="178523"/>
    <n v="191085"/>
    <n v="168553"/>
    <n v="163982"/>
    <n v="4"/>
    <n v="0.6238307338979191"/>
    <n v="0.71026704693452591"/>
    <n v="0.55594672756157404"/>
    <n v="-3.268694828831864"/>
    <n v="12.00128503952077"/>
    <n v="0.57512039480974386"/>
    <n v="0.73482335524929354"/>
    <n v="9.907640817854336"/>
    <n v="0.17960453266989063"/>
    <n v="5"/>
    <n v="0.42135325368130067"/>
    <n v="0.37052278928705229"/>
    <n v="0.20812395703164704"/>
    <n v="1818"/>
    <n v="5.6976744186046521E-2"/>
    <n v="458"/>
    <m/>
    <n v="0"/>
    <n v="5"/>
    <n v="3.9897981510858271E-2"/>
    <n v="-4.2844089132892726E-2"/>
    <n v="0.4434043542475794"/>
    <s v="INTER"/>
    <n v="17.333621435460902"/>
    <n v="148295.48275952999"/>
    <n v="0.33690561873752889"/>
    <n v="5.1104031792114576E-2"/>
    <n v="0.57982904990418016"/>
    <n v="1027.724297172924"/>
    <n v="125.2892702453687"/>
    <n v="3.5766458488986417"/>
    <n v="128.7628272062"/>
    <n v="69"/>
    <n v="2922"/>
    <n v="0.45439747564412269"/>
    <n v="256"/>
    <m/>
    <n v="-0.125"/>
    <n v="0.133790295758411"/>
    <n v="0.30386180699820398"/>
    <n v="271501.51725242299"/>
    <n v="8786.5459351265399"/>
    <n v="24.406394086626801"/>
    <n v="11.2679442431997"/>
    <n v="11.543072316447599"/>
    <n v="1.5953775269794499"/>
    <n v="1"/>
    <n v="-596.5"/>
    <n v="-0.25881332031673709"/>
    <n v="89550.5"/>
    <n v="68625.25"/>
    <n v="-0.23366982875584169"/>
    <n v="0.85575457423464973"/>
    <n v="0.83946506570103574"/>
    <n v="137"/>
    <s v="Stable"/>
    <n v="111"/>
    <s v="Baisse"/>
    <n v="139"/>
    <n v="23634.72264159075"/>
    <n v="0.16807989589798281"/>
    <n v="5.7674842604279464"/>
    <n v="15.75064165844028"/>
    <n v="23.790720631786769"/>
    <n v="8.0400789733464961"/>
    <n v="41442"/>
    <n v="0.32079147040035133"/>
    <n v="38134"/>
    <n v="9.1283369171867634E-2"/>
    <n v="13.818372703412074"/>
    <n v="99575"/>
    <n v="7367"/>
    <n v="7.3984433843836309E-2"/>
    <n v="5.1689681144865676E-2"/>
    <n v="2.2294752698970625E-2"/>
    <n v="0.30134383059590064"/>
    <n v="0.23800000000000002"/>
    <n v="0.90000000000000213"/>
    <n v="20250"/>
    <n v="0.14601018675721567"/>
    <n v="24609"/>
    <n v="92.620037384696658"/>
    <s v="Défavorisé"/>
    <n v="0.5178186842212199"/>
    <n v="0.1013856719086513"/>
    <n v="0.15604047299768378"/>
    <n v="0.1347068145800317"/>
    <n v="9.004835629241334E-2"/>
    <n v="0.48081023454157784"/>
    <n v="0.51918976545842221"/>
    <n v="938"/>
    <n v="3.7313432835820892E-2"/>
    <n v="0.36140724946695096"/>
    <n v="0.39019189765458423"/>
    <n v="0.1652452025586354"/>
    <n v="4.5842217484008532E-2"/>
    <n v="0.35344295991778008"/>
    <n v="2.6938140607205355E-2"/>
    <n v="0.1291047470903586"/>
  </r>
  <r>
    <s v="200093201"/>
    <x v="35"/>
    <s v="Métropole"/>
    <s v="OUI"/>
    <s v="HEXAGONE"/>
    <s v="59"/>
    <s v="32"/>
    <n v="110936.4169701599"/>
    <n v="1019956.478992626"/>
    <n v="2034136.416916142"/>
    <n v="699748.33442997746"/>
    <n v="3864777.6473089061"/>
    <n v="3.253434525858427"/>
    <n v="-0.1967982787"/>
    <n v="441"/>
    <n v="104"/>
    <n v="153"/>
    <n v="29"/>
    <n v="1"/>
    <n v="728"/>
    <n v="0.60000000000000009"/>
    <n v="19.399999999999991"/>
    <n v="1187907"/>
    <n v="2.376001208E-2"/>
    <n v="1.3"/>
    <n v="123240"/>
    <n v="0"/>
    <n v="232.9"/>
    <n v="234.4"/>
    <n v="237.5"/>
    <n v="28026.81299999998"/>
    <n v="9.1352063233376732E-2"/>
    <n v="0.13"/>
    <n v="0.19"/>
    <n v="1141715"/>
    <n v="1165708"/>
    <n v="1187907"/>
    <n v="3.6120913106172381E-3"/>
    <n v="46192"/>
    <n v="6.7750749293893353E-3"/>
    <n v="-3.1629836187720972E-3"/>
    <n v="414659.0381956076"/>
    <n v="182274.07655330776"/>
    <n v="590973.88525108434"/>
    <n v="70.165374231288297"/>
    <n v="30.843000190417179"/>
    <n v="101.00837442170562"/>
    <n v="5.399047551526353"/>
    <n v="5.3428863898026142"/>
    <n v="-1.0402049840783779E-2"/>
    <n v="1.0805056018851826"/>
    <n v="0.95868114593328613"/>
    <n v="1.0178457532707217"/>
    <n v="29103"/>
    <n v="53658"/>
    <n v="0.84372745077827038"/>
    <n v="0.11672870806246601"/>
    <n v="0.20581847338173601"/>
    <n v="0.24212444834038799"/>
    <n v="4.3396089790789398E-2"/>
    <n v="7.5361844222114893E-2"/>
    <n v="0.25250141906886903"/>
    <n v="6.4069017133637607E-2"/>
    <s v="Proche moyenne 61 agglos"/>
    <n v="114.2"/>
    <n v="5.0964754017921179E-2"/>
    <n v="7.7570768795752296E-2"/>
    <n v="548768"/>
    <n v="509264"/>
    <n v="556881"/>
    <n v="529876"/>
    <n v="1"/>
    <n v="0.61073765554788317"/>
    <n v="0.74670768922129171"/>
    <n v="0.51728213135042223"/>
    <n v="-0.3514111269483533"/>
    <n v="14.459775194799185"/>
    <n v="0.58275837596427205"/>
    <n v="-0.93777626800269953"/>
    <n v="5.741097147843421"/>
    <n v="0.25853769441209512"/>
    <n v="3"/>
    <n v="0.40554651008590942"/>
    <n v="0.4200036742288516"/>
    <n v="0.17444981568523904"/>
    <n v="132625"/>
    <n v="0.120550537779768"/>
    <n v="40996"/>
    <n v="32397"/>
    <n v="0.44141811889417248"/>
    <n v="2"/>
    <n v="0.17432266303693286"/>
    <n v="4.3971946307335745"/>
    <n v="0.43445686926368365"/>
    <s v="ECV+EPCV-"/>
    <n v="10.039678926230957"/>
    <n v="488613.73184031999"/>
    <n v="0.18875375873130434"/>
    <n v="0.1065538323003057"/>
    <n v="0.66517933543946295"/>
    <n v="671.4222422117374"/>
    <n v="1959.0413840488691"/>
    <n v="11.072785652948422"/>
    <n v="1315.3439586637001"/>
    <n v="323"/>
    <n v="14571"/>
    <n v="0.46362117349263188"/>
    <n v="40491"/>
    <n v="1670"/>
    <n v="-0.11984453335309081"/>
    <n v="0.13985869770127801"/>
    <n v="0.35283330377565797"/>
    <n v="922468.25182812498"/>
    <n v="37084.334706110603"/>
    <n v="31.218213804709102"/>
    <n v="17.252757406537299"/>
    <n v="9.1904234260488895"/>
    <n v="4.7750329721229301"/>
    <n v="3"/>
    <n v="-1634"/>
    <n v="-0.1925240802380041"/>
    <n v="26677.75"/>
    <n v="27364.5"/>
    <n v="2.5742425804275101E-2"/>
    <n v="0.50961943942049093"/>
    <n v="0.43431270441630582"/>
    <n v="123"/>
    <s v="Baisse"/>
    <n v="115"/>
    <s v="Baisse"/>
    <n v="161"/>
    <n v="100622.3615672306"/>
    <n v="0.1733535274034633"/>
    <n v="6.7600554450118269"/>
    <n v="16.855459900317172"/>
    <n v="23.905754417761671"/>
    <n v="7.0502945174444944"/>
    <n v="140280"/>
    <n v="0.2651240297939445"/>
    <n v="131781"/>
    <n v="6.8446892951184155E-2"/>
    <n v="7.3513991815064701"/>
    <n v="450391"/>
    <n v="39750"/>
    <n v="8.8256648112417874E-2"/>
    <n v="6.8555988019298783E-2"/>
    <n v="1.9700660093119091E-2"/>
    <n v="0.22322012578616351"/>
    <n v="0.19800000000000001"/>
    <n v="1.6999999999999993"/>
    <n v="22060"/>
    <n v="0.1752797016515717"/>
    <n v="58756"/>
    <n v="106.0503931513377"/>
    <s v="Intermédiaire"/>
    <n v="0.28002246579072776"/>
    <n v="0.11025256995030293"/>
    <n v="0.18605759411804751"/>
    <n v="0.14635101096058276"/>
    <n v="0.27731635918033903"/>
    <n v="0.47660098522167488"/>
    <n v="0.52339901477832518"/>
    <n v="2436"/>
    <n v="4.0229885057471264E-2"/>
    <n v="0.35057471264367818"/>
    <n v="0.38669950738916259"/>
    <n v="0.19417077175697867"/>
    <n v="2.832512315270936E-2"/>
    <n v="0.20391411112149352"/>
    <n v="1.9040211060293442E-2"/>
    <n v="0.18169856731208756"/>
  </r>
  <r>
    <s v="200058782"/>
    <x v="36"/>
    <s v="Communauté d'agglomération"/>
    <s v="OUI"/>
    <s v="HEXAGONE"/>
    <s v="78"/>
    <s v="11"/>
    <n v="2332.4683481911929"/>
    <n v="125450.23638518171"/>
    <n v="303395.09847400332"/>
    <n v="162180.61760650069"/>
    <n v="593358.4208138769"/>
    <n v="2.5795836937230812"/>
    <n v="-0.34166768460000002"/>
    <n v="33"/>
    <n v="12"/>
    <n v="104"/>
    <m/>
    <m/>
    <n v="149"/>
    <n v="0.79999999999999982"/>
    <n v="17.800000000000011"/>
    <n v="230021"/>
    <n v="2.0588255399999998E-3"/>
    <n v="2.7"/>
    <n v="30989"/>
    <n v="0"/>
    <n v="246.6"/>
    <n v="248.20000000000002"/>
    <n v="254.2"/>
    <n v="2287.8453999999992"/>
    <n v="2.6266881745120544E-2"/>
    <n v="0.12"/>
    <n v="0.25"/>
    <n v="225850"/>
    <n v="228052"/>
    <n v="230021"/>
    <n v="1.6649797241692355E-3"/>
    <n v="4171"/>
    <n v="1.0091532625299271E-2"/>
    <n v="-8.4265529011300355E-3"/>
    <n v="78845.129905320966"/>
    <n v="32148.784152837317"/>
    <n v="119027.08594184174"/>
    <n v="66.241334299191166"/>
    <n v="27.009637258989649"/>
    <n v="93.250971558180936"/>
    <n v="3.4578215647227672"/>
    <n v="3.0342286935251543"/>
    <n v="-0.12250281377129843"/>
    <n v="0.95388399386436706"/>
    <n v="0.98024320141472154"/>
    <n v="0.96723032588570046"/>
    <n v="3648"/>
    <n v="9971"/>
    <n v="1.7332785087719298"/>
    <n v="0.15917415222976899"/>
    <n v="0.25764432650128899"/>
    <n v="0.26261597428217198"/>
    <n v="3.2794549964987499E-2"/>
    <n v="5.6393900247299102E-2"/>
    <n v="0.19984589581149301"/>
    <n v="3.1531200962991203E-2"/>
    <s v="Dominante Employée"/>
    <n v="124.7"/>
    <n v="-3.5093473269924569E-2"/>
    <n v="1.5752520637598307E-2"/>
    <n v="130060"/>
    <n v="128043"/>
    <n v="114738"/>
    <n v="118911"/>
    <n v="3"/>
    <n v="0.69209342802299434"/>
    <n v="0.78850729148395837"/>
    <n v="0.63150524015465548"/>
    <n v="-4.2662834752838048"/>
    <n v="13.845348359974841"/>
    <n v="0.66095173664652684"/>
    <n v="-0.45049794227218776"/>
    <n v="6.28430921621338"/>
    <n v="0.18756876053560215"/>
    <n v="5"/>
    <n v="0.45289991812630181"/>
    <n v="0.39406134427403466"/>
    <n v="0.15303873759966355"/>
    <n v="16369"/>
    <n v="0.167546362339515"/>
    <n v="5181"/>
    <n v="6768"/>
    <n v="0.56640723073060506"/>
    <n v="1"/>
    <n v="0.22720399865249172"/>
    <n v="1.6322792861521904"/>
    <n v="0.39472591524799638"/>
    <s v="ECV+EPCV-"/>
    <n v="15.969075655945536"/>
    <n v="105967.3719266"/>
    <n v="0.26729209677851817"/>
    <n v="7.5690769670174532E-2"/>
    <n v="0.60956349016687861"/>
    <n v="361.16295480829388"/>
    <n v="717.82578662758658"/>
    <n v="11.270800584990068"/>
    <n v="259.25208213600001"/>
    <n v="334"/>
    <n v="5687"/>
    <n v="0.32774194737022477"/>
    <n v="3683"/>
    <n v="529"/>
    <n v="-0.10704588650556611"/>
    <n v="0.10977538503492701"/>
    <n v="0.39527768520270501"/>
    <n v="178878.81870774599"/>
    <n v="7798.8724167754899"/>
    <n v="33.905045264456199"/>
    <n v="22.406634642049301"/>
    <n v="4.9208713621245801"/>
    <n v="6.5775392602823404"/>
    <n v="3"/>
    <n v="-576.75"/>
    <n v="-0.36365069356872642"/>
    <n v="89550.5"/>
    <n v="68625.25"/>
    <n v="-0.23366982875584169"/>
    <n v="0.85575457423464973"/>
    <n v="0.83946506570103574"/>
    <n v="83"/>
    <s v="Baisse"/>
    <n v="92"/>
    <s v="Hausse"/>
    <n v="165"/>
    <n v="7841.4722508150726"/>
    <n v="7.7991230128552691E-2"/>
    <n v="4.2081922495147497"/>
    <n v="15.76699029126214"/>
    <n v="24.266019417475729"/>
    <n v="8.4990291262135926"/>
    <n v="30405"/>
    <n v="0.32299514232649412"/>
    <n v="29034"/>
    <n v="4.9114830887924503E-2"/>
    <n v="8.8790273556230996"/>
    <m/>
    <m/>
    <m/>
    <m/>
    <m/>
    <m/>
    <n v="0.127"/>
    <n v="2.1999999999999993"/>
    <n v="25740"/>
    <n v="0.11428571428571432"/>
    <n v="12687"/>
    <n v="116.65870576180343"/>
    <s v="Favorisé"/>
    <n v="0.1242216442027272"/>
    <n v="4.6661937416252866E-2"/>
    <n v="0.14952313391660754"/>
    <n v="0.32198313234019077"/>
    <n v="0.35761015212422165"/>
    <n v="0.49504950495049505"/>
    <n v="0.50495049504950495"/>
    <n v="404"/>
    <n v="4.702970297029703E-2"/>
    <n v="0.3589108910891089"/>
    <n v="0.4183168316831683"/>
    <n v="0.14356435643564355"/>
    <n v="3.2178217821782179E-2"/>
    <n v="0.15557275205307342"/>
    <n v="1.4598667078223293E-2"/>
    <n v="0.21626721038513874"/>
  </r>
  <r>
    <s v="245900428"/>
    <x v="37"/>
    <s v="Communauté urbaine"/>
    <s v="OUI"/>
    <s v="HEXAGONE"/>
    <s v="59"/>
    <s v="32"/>
    <n v="25888.372275144429"/>
    <n v="943913.36957651342"/>
    <n v="371137.77201587253"/>
    <n v="8975806.2080432363"/>
    <n v="10316745.721910769"/>
    <n v="53.578454469451501"/>
    <n v="-9.9998232100000001E-2"/>
    <n v="64"/>
    <n v="17"/>
    <n v="84"/>
    <n v="5"/>
    <m/>
    <n v="170"/>
    <n v="0.89999999999999947"/>
    <n v="15"/>
    <n v="192554"/>
    <n v="1.1976970330000001E-2"/>
    <n v="0.2"/>
    <n v="454"/>
    <m/>
    <n v="241.7"/>
    <n v="242.1"/>
    <n v="247.1"/>
    <n v="12747.102199999994"/>
    <n v="0.23693498513011141"/>
    <n v="0.1"/>
    <n v="0.09"/>
    <n v="201932"/>
    <n v="199893"/>
    <n v="192554"/>
    <n v="-4.3137935832007201E-3"/>
    <n v="-9378"/>
    <n v="2.3611202962243727E-3"/>
    <n v="-6.6749138794250928E-3"/>
    <n v="57558.635813160181"/>
    <n v="39561.340905258716"/>
    <n v="95434.023281581118"/>
    <n v="60.312490067962031"/>
    <n v="41.45412667820964"/>
    <n v="101.76661674617151"/>
    <n v="4.4692304005140988"/>
    <n v="3.5672315724473314"/>
    <n v="-0.20182419504776702"/>
    <n v="0.87051859174517576"/>
    <n v="0.89512177699109541"/>
    <n v="0.88350517004192608"/>
    <n v="5373"/>
    <n v="10734"/>
    <n v="0.99776661083193741"/>
    <n v="4.8766741918206499E-2"/>
    <n v="0.12878719239642"/>
    <n v="0.26967473550369703"/>
    <n v="3.9813974102995399E-2"/>
    <n v="0.121221381116234"/>
    <n v="0.30955299644415302"/>
    <n v="8.2182978518294397E-2"/>
    <s v="Dominante Ouvrier + monoactif Ouvrier/employé"/>
    <n v="119.5"/>
    <n v="-5.4641617912928257E-2"/>
    <n v="-2.6548059149722737E-2"/>
    <n v="84262"/>
    <n v="86560"/>
    <n v="84187"/>
    <n v="89053"/>
    <n v="5"/>
    <n v="0.58880543187465828"/>
    <n v="0.70957512627978336"/>
    <n v="0.43424097958790497"/>
    <n v="1.4219508938232983"/>
    <n v="13.062863433782656"/>
    <n v="0.55309497818323139"/>
    <n v="-6.1426130514129316"/>
    <n v="7.2189769982023311"/>
    <n v="0.33704286480668078"/>
    <n v="2"/>
    <n v="0.41712180414000144"/>
    <n v="0.34160730972175196"/>
    <n v="0.24127088613824663"/>
    <n v="5366"/>
    <n v="2.8560475368986E-2"/>
    <n v="2373"/>
    <n v="1258"/>
    <n v="0.34646103001927842"/>
    <n v="5"/>
    <n v="0.10793613875367568"/>
    <n v="-1.6438721610323146"/>
    <n v="0.43418669945010213"/>
    <s v="INTER"/>
    <n v="10.92223392861073"/>
    <n v="70836.101340709996"/>
    <n v="9.7458356089714246E-2"/>
    <n v="9.1079832866693078E-2"/>
    <n v="0.77370997583462808"/>
    <n v="293.59218441105759"/>
    <n v="1326.031878527338"/>
    <n v="20.218359307804562"/>
    <n v="389.3125958155"/>
    <n v="37"/>
    <n v="2191"/>
    <n v="0.50398694107657849"/>
    <n v="10291707"/>
    <n v="9350082"/>
    <n v="-1.1436696069952243E-2"/>
    <n v="0.19326984551574403"/>
    <n v="0.247768195478346"/>
    <n v="160093.82200066099"/>
    <n v="6293.3447487133999"/>
    <n v="32.683531626003102"/>
    <n v="19.418409609327899"/>
    <n v="6.8399968074177302"/>
    <n v="6.42512520925745"/>
    <n v="3"/>
    <n v="214.75"/>
    <n v="0.36460101867572159"/>
    <n v="26677.75"/>
    <n v="27364.5"/>
    <n v="2.5742425804275101E-2"/>
    <n v="0.50961943942049093"/>
    <n v="0.43431270441630582"/>
    <n v="190"/>
    <s v="Stable"/>
    <n v="180"/>
    <s v="Baisse"/>
    <n v="186"/>
    <n v="18199.574973232"/>
    <n v="0.18691728176108949"/>
    <n v="6.5238702096369678"/>
    <n v="12.50605913717887"/>
    <n v="24.391662627241882"/>
    <n v="11.885603490063019"/>
    <n v="29431"/>
    <n v="0.33979242910232343"/>
    <n v="29143"/>
    <n v="3.8671379061867343E-2"/>
    <n v="4.9904666332162568"/>
    <n v="69108"/>
    <n v="5309"/>
    <n v="7.6821786189732011E-2"/>
    <n v="4.3916767957400009E-2"/>
    <n v="3.2905018232332002E-2"/>
    <n v="0.42832925221322282"/>
    <n v="0.19500000000000001"/>
    <n v="1.3000000000000007"/>
    <n v="20620"/>
    <n v="0.17963386727688779"/>
    <n v="10018"/>
    <n v="94.418077460570984"/>
    <s v="Défavorisé"/>
    <n v="0.5310441205829507"/>
    <n v="0.1078059492912757"/>
    <n v="0.20592932721102017"/>
    <n v="6.2188061489319227E-2"/>
    <n v="9.3032541425434212E-2"/>
    <n v="0.47751605995717344"/>
    <n v="0.5224839400428265"/>
    <n v="467"/>
    <n v="3.4261241970021415E-2"/>
    <n v="0.40471092077087795"/>
    <n v="0.36402569593147749"/>
    <n v="0.1670235546038544"/>
    <n v="2.9978586723768737E-2"/>
    <n v="0.16058352462166456"/>
    <n v="1.3445578902541624E-2"/>
    <n v="0.17949250599831734"/>
  </r>
  <r>
    <s v="243300316"/>
    <x v="38"/>
    <s v="Métropole"/>
    <s v="OUI"/>
    <s v="HEXAGONE"/>
    <s v="33"/>
    <s v="75"/>
    <n v="11611.487804393561"/>
    <n v="1050004.8462367209"/>
    <n v="1410370.559606866"/>
    <n v="510589.70834182849"/>
    <n v="2982576.601989808"/>
    <n v="3.5868366200177131"/>
    <n v="-0.16109330660000001"/>
    <n v="354"/>
    <n v="32"/>
    <n v="323"/>
    <n v="76"/>
    <n v="62"/>
    <n v="847"/>
    <n v="1.0999999999999996"/>
    <n v="21"/>
    <n v="831534"/>
    <n v="1.8954865140000002E-2"/>
    <n v="4.5999999999999996"/>
    <n v="118190"/>
    <n v="0.16164650139605719"/>
    <n v="245.3"/>
    <n v="246.9"/>
    <n v="256.3"/>
    <n v="4674.6687000000002"/>
    <n v="1.7986412851096575E-2"/>
    <n v="0.11"/>
    <n v="0.17"/>
    <n v="721436"/>
    <n v="773542"/>
    <n v="831534"/>
    <n v="1.2995399114752448E-2"/>
    <n v="110098"/>
    <n v="4.8290267179988966E-3"/>
    <n v="8.1663723967535518E-3"/>
    <n v="268408.60040560469"/>
    <n v="138810.97142170821"/>
    <n v="424314.42817268707"/>
    <n v="63.25700532067885"/>
    <n v="32.714176611787302"/>
    <n v="95.971181932466209"/>
    <n v="5.8509597170104923"/>
    <n v="5.8884712289971013"/>
    <n v="6.4111724915062668E-3"/>
    <n v="1.3090154175976554"/>
    <n v="1.1858184209725995"/>
    <n v="1.24656990361725"/>
    <n v="24513"/>
    <n v="46394"/>
    <n v="0.89262840125647624"/>
    <n v="0.12294149831493"/>
    <n v="0.226634887793703"/>
    <n v="0.25207069958040701"/>
    <n v="5.5446462981036802E-2"/>
    <n v="5.0800620057557803E-2"/>
    <n v="0.23954379064234499"/>
    <n v="5.2562040630020103E-2"/>
    <s v="Dominante Cadre / Intermédiaire"/>
    <n v="123"/>
    <n v="0.19085929378434263"/>
    <n v="0.18621766568866352"/>
    <n v="458071"/>
    <n v="386161"/>
    <n v="416977"/>
    <n v="350148"/>
    <n v="2"/>
    <n v="0.65649287549344693"/>
    <n v="0.78238019989856944"/>
    <n v="0.59521811147645254"/>
    <n v="1.7837958418569055"/>
    <n v="13.951787985446934"/>
    <n v="0.63234857951899104"/>
    <n v="-0.49763508231489517"/>
    <n v="5.0041658687872363"/>
    <n v="0.20990622928586838"/>
    <n v="3"/>
    <n v="0.4469729877576013"/>
    <n v="0.40691626318897456"/>
    <n v="0.14611074905342397"/>
    <n v="102460"/>
    <n v="7.9367085940627441E-2"/>
    <n v="31690"/>
    <n v="27261"/>
    <n v="0.46243490356397687"/>
    <n v="3"/>
    <n v="0.21533867772616166"/>
    <n v="3.7871993408802176"/>
    <n v="0.44165672316122384"/>
    <s v="INTER"/>
    <n v="9.8157029606961306"/>
    <n v="380217.16154270002"/>
    <n v="0.19284326775314584"/>
    <n v="0.15992397711711717"/>
    <n v="0.58492954038631284"/>
    <n v="574.74738600978492"/>
    <n v="1861.959301355058"/>
    <n v="12.86966307223036"/>
    <n v="1070.1562413104"/>
    <n v="321"/>
    <n v="10546"/>
    <n v="0.41794136916125013"/>
    <n v="9167"/>
    <n v="680"/>
    <n v="-0.11572760990509436"/>
    <n v="0.10548751382557599"/>
    <n v="0.42038103750352901"/>
    <n v="671469.16628878796"/>
    <n v="29512.5095853415"/>
    <n v="35.491645062428603"/>
    <n v="10.0396108551671"/>
    <n v="14.8607581540111"/>
    <n v="10.591276053250301"/>
    <n v="1"/>
    <n v="-3301.5"/>
    <n v="-0.31913196877794159"/>
    <n v="42453.5"/>
    <n v="41564.25"/>
    <n v="-2.0946447289387209E-2"/>
    <n v="0.4128163755638522"/>
    <n v="0.32624190259658242"/>
    <n v="125"/>
    <s v="Baisse"/>
    <n v="128"/>
    <s v="Stable"/>
    <n v="157"/>
    <n v="33359.123357899487"/>
    <n v="7.2431655718906307E-2"/>
    <n v="8.4416430591753802"/>
    <n v="19.10509031198686"/>
    <n v="24.54844006568144"/>
    <n v="5.443349753694581"/>
    <n v="86531"/>
    <n v="0.20991056518460541"/>
    <n v="77685"/>
    <n v="0.12263628757160328"/>
    <n v="7.7612706561848226"/>
    <n v="379351"/>
    <n v="30791"/>
    <n v="8.1167573039216984E-2"/>
    <n v="6.9792883108255946E-2"/>
    <n v="1.1374689930961036E-2"/>
    <n v="0.14013835211587802"/>
    <n v="0.14599999999999999"/>
    <n v="1.7999999999999989"/>
    <n v="24330"/>
    <n v="0.16971153846153841"/>
    <n v="37402"/>
    <n v="117.09822202021283"/>
    <s v="Favorisé"/>
    <n v="0.12234639858831078"/>
    <n v="0.10330998342334635"/>
    <n v="7.9888776001283357E-2"/>
    <n v="0.17392118068552484"/>
    <n v="0.52053366130153467"/>
    <n v="0.47513227513227513"/>
    <n v="0.52486772486772482"/>
    <n v="945"/>
    <n v="2.7513227513227514E-2"/>
    <n v="0.38201058201058202"/>
    <n v="0.38306878306878306"/>
    <n v="0.18412698412698414"/>
    <n v="2.328042328042328E-2"/>
    <n v="8.7526186541981452E-2"/>
    <n v="7.488569318873311E-3"/>
    <n v="0.18097876935879953"/>
  </r>
  <r>
    <s v="243000643"/>
    <x v="39"/>
    <s v="Communauté d'agglomération"/>
    <s v="OUI"/>
    <s v="HEXAGONE"/>
    <s v="30"/>
    <s v="76"/>
    <n v="32526.417751059558"/>
    <n v="296418.11517744669"/>
    <n v="319627.88376837887"/>
    <n v="50525.068098360491"/>
    <n v="699097.48479524581"/>
    <n v="2.7018260281941862"/>
    <n v="-0.30614583499999998"/>
    <n v="366"/>
    <n v="31"/>
    <n v="133"/>
    <n v="39"/>
    <m/>
    <n v="569"/>
    <n v="0.39999999999999858"/>
    <n v="20.599999999999994"/>
    <n v="258750"/>
    <n v="2.0531104720000002E-2"/>
    <n v="11.700000000000001"/>
    <n v="245675"/>
    <n v="0"/>
    <n v="293.8"/>
    <n v="295.5"/>
    <n v="300.7"/>
    <n v="28732.666600000008"/>
    <n v="0.18347807535121333"/>
    <n v="0.26"/>
    <n v="0.16"/>
    <n v="243601"/>
    <n v="256592"/>
    <n v="258750"/>
    <n v="5.4996774288587069E-3"/>
    <n v="15149"/>
    <n v="3.6226326351966875E-3"/>
    <n v="1.8770447936620194E-3"/>
    <n v="79105.508903600727"/>
    <n v="55911.285362264753"/>
    <n v="123733.20573413454"/>
    <n v="63.932319892830293"/>
    <n v="45.186969035944401"/>
    <n v="109.11928892877462"/>
    <n v="4.6612838881759986"/>
    <n v="3.9123812405172567"/>
    <n v="-0.16066445760972395"/>
    <n v="0.82513008727905612"/>
    <n v="0.89385048503630138"/>
    <n v="0.85930824160076602"/>
    <n v="8731"/>
    <n v="17350"/>
    <n v="0.98717214522964158"/>
    <n v="6.0140168178852697E-2"/>
    <n v="0.15760146641263501"/>
    <n v="0.26208369881535798"/>
    <n v="8.1827581032261995E-2"/>
    <n v="7.0973123414294695E-2"/>
    <n v="0.27168248714010201"/>
    <n v="9.5691475006495302E-2"/>
    <s v="Dominante indépendant"/>
    <n v="110.6"/>
    <n v="2.9340674723531333E-2"/>
    <n v="6.7939967147215161E-2"/>
    <n v="104672"/>
    <n v="98013"/>
    <n v="110299"/>
    <n v="107155"/>
    <n v="1"/>
    <n v="0.58578942662314681"/>
    <n v="0.70057684893303684"/>
    <n v="0.50379634005986662"/>
    <n v="0.26999015042280528"/>
    <n v="14.144285941477108"/>
    <n v="0.54549803567260091"/>
    <n v="-1.3931223841635259"/>
    <n v="8.2362002838807236"/>
    <n v="0.27856371980505723"/>
    <n v="2"/>
    <n v="0.38568973766999792"/>
    <n v="0.39750954332960919"/>
    <n v="0.21680071900039286"/>
    <n v="12804"/>
    <n v="9.6199337643904752E-3"/>
    <n v="6433"/>
    <n v="1384"/>
    <n v="0.17705001918894717"/>
    <n v="6"/>
    <n v="8.5515726770859959E-2"/>
    <n v="-2.3194784190213635"/>
    <n v="0.49086177589915608"/>
    <s v="ECV-EPCV+"/>
    <n v="14.330086977023228"/>
    <n v="95605.555626750007"/>
    <n v="6.2752135389518932E-2"/>
    <n v="0.11227172114751803"/>
    <n v="0.76346498360015069"/>
    <n v="790.97995306053429"/>
    <n v="185.56111198989939"/>
    <n v="5.6724683923323669"/>
    <n v="146.77511965159999"/>
    <n v="51"/>
    <n v="4035"/>
    <n v="0.54820097383280864"/>
    <n v="5270556"/>
    <n v="3984511"/>
    <n v="-3.0500695752023126E-2"/>
    <n v="0.18439468774821399"/>
    <n v="0.23684914221829201"/>
    <n v="211932.65004398301"/>
    <n v="8612.1202990542297"/>
    <n v="33.283556711320699"/>
    <n v="14.0872875743589"/>
    <n v="6.1397571192178502"/>
    <n v="13.0565120177439"/>
    <n v="1"/>
    <n v="309.75"/>
    <n v="0.1858685868586859"/>
    <n v="48661.25"/>
    <n v="44514.5"/>
    <n v="-8.5216676513653056E-2"/>
    <n v="0.456050759074212"/>
    <n v="0.3561592290152647"/>
    <n v="343"/>
    <s v="Hausse"/>
    <n v="335"/>
    <s v="Stable"/>
    <n v="307"/>
    <n v="8255.4691656371579"/>
    <n v="5.8867142275951467E-2"/>
    <n v="8.5563893022110005"/>
    <n v="13.92478302796528"/>
    <n v="24.79267116682739"/>
    <n v="10.867888138862099"/>
    <n v="19030"/>
    <n v="0.16083144452199491"/>
    <n v="17909"/>
    <n v="6.6056172873973973E-2"/>
    <n v="9.0663349917081266"/>
    <n v="123388"/>
    <n v="12408"/>
    <n v="0.1005608324958667"/>
    <n v="7.2243654164100238E-2"/>
    <n v="2.831717833176646E-2"/>
    <n v="0.2815925209542231"/>
    <n v="0.23499999999999999"/>
    <n v="1.1999999999999993"/>
    <n v="20730"/>
    <n v="0.16986455981941306"/>
    <n v="12063"/>
    <n v="99.530970736964264"/>
    <s v="Défavorisé"/>
    <n v="0.30141755782143748"/>
    <n v="0.10751885932189338"/>
    <n v="0.20492414822183533"/>
    <n v="0.19132885683494988"/>
    <n v="0.19481057779988395"/>
    <n v="0.46275946275946278"/>
    <n v="0.53724053724053722"/>
    <n v="819"/>
    <n v="2.9304029304029304E-2"/>
    <n v="0.32356532356532358"/>
    <n v="0.39438339438339437"/>
    <n v="0.21001221001221002"/>
    <n v="4.2735042735042736E-2"/>
    <n v="0.15630917874396136"/>
    <n v="1.5080193236714976E-2"/>
    <n v="0.18253913043478262"/>
  </r>
  <r>
    <s v="241700434"/>
    <x v="40"/>
    <s v="Communauté d'agglomération"/>
    <s v="OUI"/>
    <s v="HEXAGONE"/>
    <s v="17"/>
    <s v="75"/>
    <n v="28018.489648563442"/>
    <n v="181521.86211075279"/>
    <n v="280214.81547064101"/>
    <n v="103381.5656177067"/>
    <n v="593136.73284766404"/>
    <n v="3.3281714586580629"/>
    <n v="-0.32839116299999999"/>
    <n v="131"/>
    <n v="56"/>
    <n v="98"/>
    <m/>
    <n v="65"/>
    <n v="350"/>
    <n v="1.2999999999999998"/>
    <n v="14.500000000000014"/>
    <n v="178217"/>
    <n v="6.28340754E-3"/>
    <n v="3"/>
    <n v="27332"/>
    <n v="0"/>
    <n v="249.9"/>
    <n v="251.3"/>
    <n v="259.5"/>
    <n v="20740.672300000002"/>
    <n v="0.42764272783505158"/>
    <n v="0.23"/>
    <n v="0.18"/>
    <n v="161935"/>
    <n v="167675"/>
    <n v="178217"/>
    <n v="8.7477571059910719E-3"/>
    <n v="16282"/>
    <n v="-7.1326114913239369E-4"/>
    <n v="9.4610182551234656E-3"/>
    <n v="49074.950592239373"/>
    <n v="44847.535648122554"/>
    <n v="84294.513759638066"/>
    <n v="58.218439615387474"/>
    <n v="53.203386137327094"/>
    <n v="111.42182575271433"/>
    <n v="5.4135844573719689"/>
    <n v="5.8665303089101375"/>
    <n v="8.3668381846591103E-2"/>
    <n v="0.9698813973637832"/>
    <n v="0.98883498870044728"/>
    <n v="0.97929334781899835"/>
    <n v="7186"/>
    <n v="16898"/>
    <n v="1.3515168382966878"/>
    <n v="9.1365607426053E-2"/>
    <n v="0.20091766622920901"/>
    <n v="0.25890334229491901"/>
    <n v="7.7166738722456205E-2"/>
    <n v="6.2617490193811604E-2"/>
    <n v="0.24697055309368901"/>
    <n v="6.20586020398625E-2"/>
    <s v="Dominante indépendant"/>
    <n v="119.3"/>
    <n v="9.2396867996569196E-2"/>
    <n v="0.11238562524864076"/>
    <n v="83885"/>
    <n v="75410"/>
    <n v="78965"/>
    <n v="72286"/>
    <n v="1"/>
    <n v="0.64243375308899686"/>
    <n v="0.78189246089077546"/>
    <n v="0.50564921058226076"/>
    <n v="0.88753501469316376"/>
    <n v="13.43874986046818"/>
    <n v="0.62880802208226227"/>
    <n v="-1.6359092368952943"/>
    <n v="2.814167233084941"/>
    <n v="0.24120075352128204"/>
    <n v="4"/>
    <n v="0.42795579119603377"/>
    <n v="0.41305828842901277"/>
    <n v="0.15898592037495343"/>
    <n v="14409"/>
    <n v="1.9528762470812991E-2"/>
    <n v="5942"/>
    <n v="1950"/>
    <n v="0.24708565636087176"/>
    <n v="4"/>
    <n v="0.15043455184767465"/>
    <n v="-0.32386861319947258"/>
    <n v="0.48215351953824714"/>
    <s v="INTER"/>
    <n v="10.796127658256284"/>
    <n v="70755.500237329994"/>
    <n v="7.4236281083753256E-2"/>
    <n v="0.1506764194490883"/>
    <n v="0.71459078335629278"/>
    <n v="331.2196733559129"/>
    <n v="979.27445883119083"/>
    <n v="18.200001480212325"/>
    <n v="324.35496637990002"/>
    <n v="149"/>
    <n v="2916"/>
    <n v="0.34635666657618214"/>
    <n v="102309"/>
    <n v="85762"/>
    <n v="-2.0216940836094575E-2"/>
    <n v="0.150607057460653"/>
    <n v="0.30346791548851598"/>
    <n v="147151.73538668401"/>
    <n v="6903.8712217982302"/>
    <n v="38.738567150149699"/>
    <n v="9.57129140426437"/>
    <n v="9.7623463692947805"/>
    <n v="19.404929376590498"/>
    <n v="1"/>
    <n v="-794.75"/>
    <n v="-0.36473152822395588"/>
    <n v="42453.5"/>
    <n v="41564.25"/>
    <n v="-2.0946447289387209E-2"/>
    <n v="0.4128163755638522"/>
    <n v="0.32624190259658242"/>
    <n v="192"/>
    <s v="Baisse"/>
    <n v="187"/>
    <s v="Stable"/>
    <n v="272"/>
    <n v="13542.906863995589"/>
    <n v="0.1244317872801374"/>
    <n v="5.903345823457693"/>
    <n v="22.149302707137"/>
    <n v="25.430680885972109"/>
    <n v="3.2813781788351108"/>
    <n v="18293"/>
    <n v="0.20322386479185117"/>
    <n v="16234"/>
    <n v="0.11506714303314032"/>
    <n v="8.1242774566473983"/>
    <n v="91475"/>
    <n v="6414"/>
    <n v="7.0117518447663299E-2"/>
    <n v="5.6835200874555888E-2"/>
    <n v="1.3282317573107407E-2"/>
    <n v="0.18942937324602432"/>
    <n v="0.12"/>
    <n v="0.59999999999999964"/>
    <n v="24360"/>
    <n v="0.1808046534173533"/>
    <n v="7734"/>
    <n v="115.97774760796483"/>
    <s v="Favorisé"/>
    <n v="6.1158520817170936E-2"/>
    <m/>
    <n v="0.11404189294026378"/>
    <n v="0.34316007240755103"/>
    <n v="0.48163951383501424"/>
    <n v="0.4682926829268293"/>
    <n v="0.53170731707317076"/>
    <n v="615"/>
    <n v="1.1382113821138212E-2"/>
    <n v="0.34959349593495936"/>
    <n v="0.39349593495934959"/>
    <n v="0.22113821138211381"/>
    <n v="2.4390243902439025E-2"/>
    <n v="7.9734256552405208E-2"/>
    <n v="5.1678571628969178E-3"/>
    <n v="0.19684429655981192"/>
  </r>
  <r>
    <s v="246700488"/>
    <x v="41"/>
    <s v="Métropole"/>
    <s v="OUI"/>
    <s v="HEXAGONE"/>
    <s v="67"/>
    <s v="44"/>
    <n v="24510.618434626838"/>
    <n v="302016.45384546998"/>
    <n v="1097251.5596510081"/>
    <n v="449829.4651357042"/>
    <n v="1873608.097066809"/>
    <n v="3.640541059993684"/>
    <n v="-0.20817217469999999"/>
    <n v="205"/>
    <n v="55"/>
    <n v="5"/>
    <m/>
    <m/>
    <n v="265"/>
    <n v="1.2000000000000002"/>
    <n v="23.200000000000017"/>
    <n v="514651"/>
    <n v="3.6480257369999998E-2"/>
    <n v="3"/>
    <n v="239254"/>
    <n v="7.5660177050331442E-2"/>
    <n v="237.3"/>
    <n v="235.4"/>
    <n v="238.9"/>
    <n v="11886.866900000012"/>
    <n v="8.0208278677462969E-2"/>
    <n v="0.11"/>
    <n v="0.14000000000000001"/>
    <n v="474715"/>
    <n v="487299"/>
    <n v="514651"/>
    <n v="7.3701520458759884E-3"/>
    <n v="39936"/>
    <n v="5.5508835761874931E-3"/>
    <n v="1.8192684696884953E-3"/>
    <n v="170298.6230036066"/>
    <n v="85939.145137502026"/>
    <n v="258413.23185889135"/>
    <n v="65.901665243132584"/>
    <n v="33.256480142019115"/>
    <n v="99.158145385151755"/>
    <n v="6.0370760038024063"/>
    <n v="5.7924992777179964"/>
    <n v="-4.0512447736348697E-2"/>
    <n v="1.0381722616257221"/>
    <n v="0.98373022004209221"/>
    <n v="1.0096973440653403"/>
    <n v="13589"/>
    <n v="27255"/>
    <n v="1.0056663477812937"/>
    <n v="0.108221756034612"/>
    <n v="0.21390567842817701"/>
    <n v="0.246100240934019"/>
    <n v="4.7962841823356903E-2"/>
    <n v="6.7666279859700501E-2"/>
    <n v="0.25170216539811202"/>
    <n v="6.4441037522022002E-2"/>
    <s v="Proche moyenne 61 agglos"/>
    <n v="124.3"/>
    <n v="7.1040359058873029E-2"/>
    <n v="7.408020410305266E-2"/>
    <n v="266069"/>
    <n v="247718"/>
    <n v="244360"/>
    <n v="228152"/>
    <n v="1"/>
    <n v="0.61654676394668917"/>
    <n v="0.74467984159547951"/>
    <n v="0.55220006765773055"/>
    <n v="0.57580538919099755"/>
    <n v="11.897232766774124"/>
    <n v="0.58593280344476006"/>
    <n v="0.26898425179462393"/>
    <n v="6.3458108675334195"/>
    <n v="0.25446475781622335"/>
    <n v="3"/>
    <n v="0.42648270783900771"/>
    <n v="0.41066559116520357"/>
    <n v="0.16285170099578866"/>
    <n v="66985"/>
    <n v="5.6712415207445972E-2"/>
    <n v="27688"/>
    <n v="22503"/>
    <n v="0.44834731326333405"/>
    <n v="2"/>
    <n v="0.1690189610152294"/>
    <n v="2.1541071790071502"/>
    <n v="0.46426355955432236"/>
    <s v="INTER"/>
    <n v="9.1017420220720613"/>
    <n v="215608.02751603999"/>
    <n v="0.21902813090772694"/>
    <n v="0.22051347162040599"/>
    <n v="0.51815219675440349"/>
    <n v="338.77295308556199"/>
    <n v="2040.1671061953959"/>
    <n v="13.429555861230233"/>
    <n v="691.15343535379998"/>
    <n v="189"/>
    <n v="6111"/>
    <n v="0.41567984137569591"/>
    <n v="351"/>
    <n v="31"/>
    <n v="-0.11396011396011396"/>
    <n v="0.13326165103541299"/>
    <n v="0.319280486313542"/>
    <n v="414600.98997604201"/>
    <n v="11703.221773028499"/>
    <n v="22.7401127619076"/>
    <n v="9.8088801396832999"/>
    <n v="-0.80836158402922698"/>
    <n v="13.739594206253599"/>
    <n v="1"/>
    <n v="-1298"/>
    <n v="-0.28780487804878052"/>
    <n v="27594"/>
    <n v="28679.25"/>
    <n v="3.9329202000434868E-2"/>
    <n v="0.41370406610132637"/>
    <n v="0.33967938492115379"/>
    <n v="81"/>
    <s v="Baisse"/>
    <n v="81"/>
    <s v="Stable"/>
    <n v="116"/>
    <n v="43444.242349427252"/>
    <n v="0.16241931176463181"/>
    <n v="7.976867352121376"/>
    <n v="18.567567567567568"/>
    <n v="25.558558558558559"/>
    <n v="6.9909909909909906"/>
    <n v="56728"/>
    <n v="0.23510089061414055"/>
    <n v="52110"/>
    <n v="8.459028977163692E-2"/>
    <n v="8.4326484018264836"/>
    <n v="217126"/>
    <n v="19353"/>
    <n v="8.9132577397455851E-2"/>
    <n v="7.2008879636708642E-2"/>
    <n v="1.7123697760747215E-2"/>
    <n v="0.19211491758383714"/>
    <n v="0.21"/>
    <n v="3.8000000000000007"/>
    <n v="22140"/>
    <n v="0.11536523929471043"/>
    <n v="25179"/>
    <n v="102.33031097343023"/>
    <s v="Intermédiaire"/>
    <n v="0.37694110171174389"/>
    <n v="0.14484292465943843"/>
    <n v="8.4038285873148252E-2"/>
    <n v="0.13797211962349576"/>
    <n v="0.25620556813217366"/>
    <n v="0.48909299655568311"/>
    <n v="0.51090700344431683"/>
    <n v="871"/>
    <n v="3.4443168771526977E-2"/>
    <n v="0.35820895522388058"/>
    <n v="0.44431687715269808"/>
    <n v="0.15154994259471871"/>
    <n v="1.1481056257175661E-2"/>
    <n v="0.17480778236125064"/>
    <n v="1.4607957625653112E-2"/>
    <n v="0.17534018198740506"/>
  </r>
  <r>
    <s v="200058485"/>
    <x v="42"/>
    <s v="Communauté d'agglomération"/>
    <s v="OUI"/>
    <s v="HEXAGONE"/>
    <s v="95"/>
    <s v="11"/>
    <n v="937.16057333959657"/>
    <n v="254710.1966632852"/>
    <n v="369104.04959664459"/>
    <n v="77888.828184446407"/>
    <n v="702640.23501771584"/>
    <n v="2.454406868235016"/>
    <n v="-8.4508901799999994E-2"/>
    <n v="141"/>
    <n v="20"/>
    <n v="95"/>
    <m/>
    <m/>
    <n v="256"/>
    <n v="0.89999999999999991"/>
    <n v="18.499999999999972"/>
    <n v="286277"/>
    <n v="3.0388315900000003E-3"/>
    <n v="3.0999999999999996"/>
    <n v="58565"/>
    <n v="0.24190215999316997"/>
    <n v="248.39999999999998"/>
    <n v="250.9"/>
    <n v="256.10000000000002"/>
    <n v="1029.7470000000001"/>
    <n v="9.9396428571428587E-3"/>
    <n v="0.14000000000000001"/>
    <n v="0.25"/>
    <n v="258483"/>
    <n v="269448"/>
    <n v="286277"/>
    <n v="9.3277755760909908E-3"/>
    <n v="27794"/>
    <n v="8.213938149551181E-3"/>
    <n v="1.1138374265398099E-3"/>
    <n v="94429.825394287545"/>
    <n v="42820.324561216847"/>
    <n v="149026.8500444956"/>
    <n v="63.36430338968664"/>
    <n v="28.733295072956178"/>
    <n v="92.097598462642722"/>
    <n v="3.2772780667778667"/>
    <n v="2.8243374550904887"/>
    <n v="-0.13820634149994396"/>
    <n v="0.95987793516749076"/>
    <n v="0.94808580657475439"/>
    <n v="0.95388244479866602"/>
    <n v="7133"/>
    <n v="13415"/>
    <n v="0.88069535959624279"/>
    <n v="0.146820200632474"/>
    <n v="0.23347570937282999"/>
    <n v="0.27863649770147503"/>
    <n v="4.4544854366547301E-2"/>
    <n v="6.1839817290505E-2"/>
    <n v="0.19954276926724901"/>
    <n v="3.5140151368919001E-2"/>
    <s v="Dominante Employée"/>
    <n v="49.7"/>
    <n v="8.1865174038049784E-2"/>
    <n v="6.8124811879201358E-2"/>
    <n v="63876"/>
    <n v="59802"/>
    <n v="141482"/>
    <n v="130776"/>
    <n v="2"/>
    <n v="0.69362712068702836"/>
    <n v="0.79463622374000575"/>
    <n v="0.60453913278178872"/>
    <n v="-3.5022726083666744"/>
    <n v="13.648184505978362"/>
    <n v="0.66953015166301089"/>
    <n v="-0.97950949539866627"/>
    <n v="4.9685382772419633"/>
    <n v="0.17184553014987197"/>
    <n v="5"/>
    <n v="0.45599936975414235"/>
    <n v="0.38377473045301852"/>
    <n v="0.1602258997928391"/>
    <n v="794"/>
    <n v="0.10124826629681"/>
    <m/>
    <m/>
    <m/>
    <n v="4"/>
    <n v="7.582767643824187E-2"/>
    <n v="-0.53562372015404591"/>
    <n v="0.53066100345102196"/>
    <s v="ECV-EPCV+"/>
    <n v="15.487084812924332"/>
    <n v="128640.94473733001"/>
    <n v="0.38607687327002155"/>
    <n v="5.3499130796206579E-2"/>
    <n v="0.50833944048541868"/>
    <n v="262.38516020356712"/>
    <n v="486.85693632600271"/>
    <n v="4.4622528262521959"/>
    <n v="127.7440352341"/>
    <n v="35"/>
    <n v="2809"/>
    <n v="0.55041645666413497"/>
    <n v="22"/>
    <m/>
    <n v="-0.125"/>
    <n v="0.114664194274733"/>
    <n v="0.366847811174836"/>
    <n v="219433.18298400199"/>
    <n v="6651.7180580965996"/>
    <n v="23.235251375753499"/>
    <n v="7.8447924776053304"/>
    <n v="7.3620665393316997"/>
    <n v="8.0283923588165393"/>
    <n v="1"/>
    <n v="-1017.25"/>
    <n v="-0.37547291685890932"/>
    <n v="89550.5"/>
    <n v="68625.25"/>
    <n v="-0.23366982875584169"/>
    <n v="0.85575457423464973"/>
    <n v="0.83946506570103574"/>
    <n v="111"/>
    <s v="Baisse"/>
    <n v="76"/>
    <s v="Baisse"/>
    <n v="134"/>
    <n v="22919.709185727232"/>
    <n v="0.18243092438991709"/>
    <n v="6.5690581931371472"/>
    <n v="15.21829409494404"/>
    <n v="25.724585102277111"/>
    <n v="10.506291007333081"/>
    <n v="25385"/>
    <n v="0.2209110300142158"/>
    <n v="23041"/>
    <n v="0.11271212186971052"/>
    <n v="13.122974963181148"/>
    <n v="101397"/>
    <n v="6567"/>
    <n v="6.4765229740524871E-2"/>
    <n v="5.7131867806739844E-2"/>
    <n v="7.6333619337850232E-3"/>
    <n v="0.11786203746002741"/>
    <n v="0.129"/>
    <n v="2.0999999999999996"/>
    <n v="25900"/>
    <n v="0.11975789018590577"/>
    <n v="15991"/>
    <n v="113.03214308048278"/>
    <s v="Favorisé"/>
    <n v="0.15389906822587707"/>
    <n v="0.10931148771183791"/>
    <n v="7.2353198674254271E-2"/>
    <n v="0.27359139515977737"/>
    <n v="0.39084485022825338"/>
    <n v="0.48559670781893005"/>
    <n v="0.51440329218106995"/>
    <n v="486"/>
    <n v="1.8518518518518517E-2"/>
    <n v="0.36419753086419754"/>
    <n v="0.41975308641975306"/>
    <n v="0.17078189300411523"/>
    <n v="2.6748971193415638E-2"/>
    <n v="8.1861274220422872E-2"/>
    <n v="6.0850155618509347E-3"/>
    <n v="0.1752079279858319"/>
  </r>
  <r>
    <s v="200066793"/>
    <x v="43"/>
    <s v="Communauté d'agglomération"/>
    <s v="OUI"/>
    <s v="HEXAGONE"/>
    <s v="74"/>
    <s v="84"/>
    <n v="54675.188438786921"/>
    <n v="314707.04659909412"/>
    <n v="362620.2460664307"/>
    <n v="114825.9640983845"/>
    <n v="846828.44520269614"/>
    <n v="4.0244100939664209"/>
    <n v="-0.16508890039999999"/>
    <n v="126"/>
    <n v="28"/>
    <n v="13"/>
    <n v="34"/>
    <n v="45"/>
    <n v="246"/>
    <n v="1.600000000000005"/>
    <n v="24.1"/>
    <n v="210423"/>
    <n v="8.9549098800000004E-3"/>
    <n v="2.0999999999999996"/>
    <n v="152109"/>
    <n v="0.41585967957188597"/>
    <n v="224.5"/>
    <n v="227"/>
    <n v="235.1"/>
    <n v="16166.368800000031"/>
    <n v="0.20726113846153887"/>
    <n v="0.1"/>
    <n v="0.18"/>
    <n v="185712"/>
    <n v="198626"/>
    <n v="210423"/>
    <n v="1.1421340539958358E-2"/>
    <n v="24711"/>
    <n v="4.6747024742601617E-3"/>
    <n v="6.7466380656981961E-3"/>
    <n v="59873.392188464299"/>
    <n v="41214.238451084871"/>
    <n v="109335.36936045084"/>
    <n v="54.761229178342994"/>
    <n v="37.695247834405748"/>
    <n v="92.456477012749076"/>
    <n v="5.1101141151088427"/>
    <n v="4.8664158762048535"/>
    <n v="-4.7689392724803874E-2"/>
    <n v="1.0512445208572725"/>
    <n v="0.96091146114814985"/>
    <n v="1.0057996938322984"/>
    <n v="7513"/>
    <n v="16918"/>
    <n v="1.2518301610541727"/>
    <n v="0.118119478593279"/>
    <n v="0.23562565465619001"/>
    <n v="0.26653282758883901"/>
    <n v="7.0550213556775696E-2"/>
    <n v="6.4543257461070896E-2"/>
    <n v="0.21205456212936599"/>
    <n v="3.2574006014480003E-2"/>
    <s v="Dominante Employée"/>
    <n v="105.3"/>
    <n v="0.14244616672749522"/>
    <n v="0.12596168351184192"/>
    <n v="104496"/>
    <n v="92806"/>
    <n v="106428"/>
    <n v="93158"/>
    <n v="2"/>
    <n v="0.73450041603582883"/>
    <n v="0.85422773276287434"/>
    <n v="0.60557265132615012"/>
    <n v="1.0192434430528308"/>
    <n v="14.411217903236418"/>
    <n v="0.70958083594746735"/>
    <n v="-1.3487723861835281"/>
    <n v="4.9809480717592169"/>
    <n v="0.28184455352017579"/>
    <n v="4"/>
    <n v="0.55079710685390659"/>
    <n v="0.32818392499496418"/>
    <n v="0.12101896815112922"/>
    <n v="7873"/>
    <n v="9.4840773188708122E-2"/>
    <n v="3597"/>
    <n v="960"/>
    <n v="0.21066491112574062"/>
    <n v="3"/>
    <n v="0.1210231627629032"/>
    <n v="0.96557130984736617"/>
    <n v="0.44631513309170273"/>
    <s v="INTER"/>
    <n v="9.425230959200265"/>
    <n v="100822.95272394"/>
    <n v="7.8205008766101841E-2"/>
    <n v="0.13144518426044074"/>
    <n v="0.7369346949283283"/>
    <n v="541.34046395797964"/>
    <n v="398.76943223813521"/>
    <n v="10.258860935358777"/>
    <n v="215.8700294601"/>
    <n v="53"/>
    <n v="4531"/>
    <n v="0.56024147837384008"/>
    <n v="475777"/>
    <n v="399376"/>
    <n v="-2.0072691618132025E-2"/>
    <n v="0.14091232532197201"/>
    <n v="0.31940591284599401"/>
    <n v="167662.43237142399"/>
    <n v="5813.8427575666801"/>
    <n v="27.629312183395701"/>
    <n v="13.3674668865816"/>
    <n v="-1.30526610219447"/>
    <n v="15.5671113990085"/>
    <n v="1"/>
    <n v="-423.25"/>
    <n v="-0.19699790551547591"/>
    <n v="62875"/>
    <n v="60763.25"/>
    <n v="-3.3586481113320077E-2"/>
    <n v="0.37750695825049696"/>
    <n v="0.34190073769918494"/>
    <n v="216"/>
    <s v="Baisse"/>
    <n v="192"/>
    <s v="Baisse"/>
    <n v="279"/>
    <n v="15743.097170189019"/>
    <n v="0.13598363309080799"/>
    <n v="4.7820815274800852"/>
    <n v="23.693629205440232"/>
    <n v="26.413743736578379"/>
    <n v="2.7201145311381532"/>
    <n v="16250"/>
    <n v="0.16537813401744553"/>
    <n v="13759"/>
    <n v="0.15669743440657025"/>
    <n v="7.9523099850968704"/>
    <n v="101098"/>
    <n v="6337"/>
    <n v="6.268175433737562E-2"/>
    <n v="5.1811113968624506E-2"/>
    <n v="1.0870640368751112E-2"/>
    <n v="0.17342591131450213"/>
    <n v="8.5000000000000006E-2"/>
    <n v="0.30000000000000071"/>
    <n v="27910"/>
    <n v="0.18363019508057676"/>
    <n v="10078"/>
    <n v="118.01937884500892"/>
    <s v="Très favorisé"/>
    <m/>
    <n v="0.20519944433419329"/>
    <n v="7.0450486207580876E-2"/>
    <n v="0.10130978368723953"/>
    <n v="0.62304028577098636"/>
    <n v="0.46367851622874806"/>
    <n v="0.53632148377125188"/>
    <n v="647"/>
    <n v="2.6275115919629059E-2"/>
    <n v="0.33693972179289028"/>
    <n v="0.42812982998454407"/>
    <n v="0.17928902627511592"/>
    <n v="2.9366306027820709E-2"/>
    <m/>
    <m/>
    <n v="0.2632269286152179"/>
  </r>
  <r>
    <s v="247800584"/>
    <x v="44"/>
    <s v="Communauté d'agglomération"/>
    <s v="OUI"/>
    <s v="HEXAGONE"/>
    <s v="78"/>
    <s v="11"/>
    <n v="1836.19387802808"/>
    <n v="238769.274935961"/>
    <n v="431549.00629986438"/>
    <n v="90216.739900360539"/>
    <n v="762371.21501421416"/>
    <n v="2.8461873873530061"/>
    <n v="-0.3236645574"/>
    <n v="66"/>
    <n v="20"/>
    <n v="96"/>
    <m/>
    <m/>
    <n v="182"/>
    <n v="0.89999999999999947"/>
    <n v="16.299999999999997"/>
    <n v="267857"/>
    <n v="2.4708262539999998E-2"/>
    <n v="2.7"/>
    <n v="9785"/>
    <n v="0"/>
    <n v="248.7"/>
    <n v="250.29999999999998"/>
    <n v="255.89999999999998"/>
    <n v="2014.7628000000009"/>
    <n v="1.9830342519685049E-2"/>
    <n v="0.18"/>
    <n v="0.26"/>
    <n v="261451"/>
    <n v="264238"/>
    <n v="267857"/>
    <n v="2.2030021936720878E-3"/>
    <n v="6406"/>
    <n v="5.9574560911885843E-3"/>
    <n v="-3.7544538975164965E-3"/>
    <n v="84293.553301745604"/>
    <n v="48192.453681616425"/>
    <n v="135370.99301663798"/>
    <n v="62.26854913547497"/>
    <n v="35.600280833940005"/>
    <n v="97.86882996941479"/>
    <n v="3.0522528842192238"/>
    <n v="2.6862179469974214"/>
    <n v="-0.11992287372854274"/>
    <n v="0.99251682555632892"/>
    <n v="1.0231923171601367"/>
    <n v="1.0078586153835496"/>
    <n v="9418"/>
    <n v="15562"/>
    <n v="0.6523678063283076"/>
    <n v="0.22940664067279101"/>
    <n v="0.31934453148527597"/>
    <n v="0.205842903510188"/>
    <n v="3.9445668302678399E-2"/>
    <n v="2.79027838167243E-2"/>
    <n v="0.15016898338189999"/>
    <n v="2.7888488830443099E-2"/>
    <s v="Dominante Cadre/Intermédiaire ++"/>
    <n v="108.5"/>
    <n v="4.3933470807888592E-2"/>
    <n v="-2.9519172245891664E-2"/>
    <n v="133938"/>
    <n v="138012"/>
    <n v="131117"/>
    <n v="125599"/>
    <n v="4"/>
    <n v="0.71059108962222373"/>
    <n v="0.82973679625053476"/>
    <n v="0.68480403063436046"/>
    <n v="-2.4096004279965944"/>
    <n v="14.48115523128396"/>
    <n v="0.6853855415222474"/>
    <n v="-2.3374875269617013"/>
    <n v="5.0547331391681993"/>
    <n v="0.19223566049868321"/>
    <n v="5"/>
    <n v="0.44279757636138167"/>
    <n v="0.45088191464838262"/>
    <n v="0.10632050899023571"/>
    <n v="16934"/>
    <n v="0.13544320772428589"/>
    <n v="2707"/>
    <n v="1376"/>
    <n v="0.33700710262062211"/>
    <n v="1"/>
    <n v="0.18947902399431846"/>
    <n v="-4.4059389618858589"/>
    <n v="0.42620605691675545"/>
    <s v="ECV+EPCV-"/>
    <n v="13.211513948697828"/>
    <n v="124551.70755259"/>
    <n v="0.35217391327187686"/>
    <n v="0.10396717767239254"/>
    <n v="0.47604588529205627"/>
    <n v="375.82574111998838"/>
    <n v="614.29455439316598"/>
    <n v="8.6190656272115351"/>
    <n v="230.86770617080001"/>
    <n v="121"/>
    <n v="4105"/>
    <n v="0.42250165096957892"/>
    <n v="1769"/>
    <m/>
    <n v="-0.125"/>
    <n v="0.136653433268207"/>
    <n v="0.51140183473529999"/>
    <n v="216549.194069483"/>
    <n v="7638.1527119169396"/>
    <n v="28.515785332908699"/>
    <n v="14.165027419189"/>
    <n v="5.8867406160222"/>
    <n v="8.4640172976975503"/>
    <n v="1"/>
    <n v="-197"/>
    <n v="-0.12620115310698271"/>
    <n v="89550.5"/>
    <n v="68625.25"/>
    <n v="-0.23366982875584169"/>
    <n v="0.85575457423464973"/>
    <n v="0.83946506570103574"/>
    <n v="68"/>
    <s v="Baisse"/>
    <n v="67"/>
    <s v="Stable"/>
    <n v="96"/>
    <n v="22719.36895403087"/>
    <n v="0.18197186209186039"/>
    <n v="6.6984841435081481"/>
    <n v="19.85502678852821"/>
    <n v="26.430759533564451"/>
    <n v="6.5757327450362437"/>
    <n v="23802"/>
    <n v="0.20370047196865601"/>
    <n v="19079"/>
    <n v="0.13894858221080769"/>
    <n v="9.8293370944992944"/>
    <n v="105259"/>
    <n v="7998"/>
    <n v="7.5984001368054041E-2"/>
    <n v="6.5172574316685508E-2"/>
    <n v="1.0811427051368529E-2"/>
    <n v="0.14228557139284823"/>
    <n v="7.4999999999999997E-2"/>
    <n v="1.7000000000000002"/>
    <n v="31690"/>
    <n v="9.6160498097544123E-2"/>
    <n v="13706"/>
    <n v="136.12080840507807"/>
    <s v="Très favorisé"/>
    <m/>
    <m/>
    <m/>
    <n v="0.14300306435137897"/>
    <n v="0.85699693564862101"/>
    <n v="0.46946564885496184"/>
    <n v="0.53053435114503822"/>
    <n v="524"/>
    <n v="4.0076335877862593E-2"/>
    <n v="0.31106870229007633"/>
    <n v="0.42366412213740456"/>
    <n v="0.1965648854961832"/>
    <n v="2.8625954198473282E-2"/>
    <m/>
    <m/>
    <n v="0.25492333595911248"/>
  </r>
  <r>
    <s v="200054807"/>
    <x v="45"/>
    <s v="Métropole"/>
    <s v="OUI"/>
    <s v="HEXAGONE"/>
    <s v="13"/>
    <s v="93"/>
    <n v="73738.263591556359"/>
    <n v="4365592.8825619034"/>
    <n v="2682206.8609738392"/>
    <n v="13133477.675367409"/>
    <n v="20255015.682494711"/>
    <n v="10.597446298637269"/>
    <n v="-0.147622426"/>
    <n v="726"/>
    <n v="70"/>
    <n v="901"/>
    <n v="96"/>
    <n v="13"/>
    <n v="1806"/>
    <n v="0.20000000000000107"/>
    <n v="20.400000000000006"/>
    <n v="1911311"/>
    <n v="3.1385977020000004E-2"/>
    <n v="7.9"/>
    <n v="595987"/>
    <n v="6.6201108413438542E-2"/>
    <n v="299.89999999999998"/>
    <n v="302.3"/>
    <n v="307.10000000000002"/>
    <n v="62231.19310000004"/>
    <n v="5.5923070722501834E-2"/>
    <n v="0.12"/>
    <n v="0.12"/>
    <n v="1831514"/>
    <n v="1869055"/>
    <n v="1911311"/>
    <n v="3.8844748022623943E-3"/>
    <n v="79797"/>
    <n v="4.2903273493051231E-3"/>
    <n v="-4.0585254704272877E-4"/>
    <n v="562746.62346317619"/>
    <n v="392683.13827503123"/>
    <n v="955881.23826179293"/>
    <n v="58.872023106813344"/>
    <n v="41.080745447949127"/>
    <n v="99.952768554762201"/>
    <n v="4.9347048673938048"/>
    <n v="4.6831587278182445"/>
    <n v="-5.0974910624880153E-2"/>
    <n v="0.99445013949980743"/>
    <n v="1.054780430666064"/>
    <n v="1.0221014061867124"/>
    <n v="65489"/>
    <n v="120269"/>
    <n v="0.83647635480767768"/>
    <n v="9.2480134710188802E-2"/>
    <n v="0.19388831743878701"/>
    <n v="0.253926026601351"/>
    <n v="6.3014315137656707E-2"/>
    <n v="5.7921821114375202E-2"/>
    <n v="0.25085626122048799"/>
    <n v="8.7913123777153504E-2"/>
    <s v="Dominante indépendant"/>
    <n v="105.2"/>
    <n v="4.1366377182062548E-2"/>
    <n v="7.9174296834958607E-2"/>
    <n v="793805"/>
    <n v="735567"/>
    <n v="845728"/>
    <n v="812133"/>
    <n v="1"/>
    <n v="0.62240925996201912"/>
    <n v="0.72493137423381426"/>
    <n v="0.53446801988226877"/>
    <n v="0.19396980153696397"/>
    <n v="13.746872355516459"/>
    <n v="0.59068661095400243"/>
    <n v="-1.7946457617586393"/>
    <n v="6.5396004618608838"/>
    <n v="0.23497982341463339"/>
    <n v="3"/>
    <n v="0.41367315614411621"/>
    <n v="0.39422061996628505"/>
    <n v="0.19210622388959875"/>
    <n v="97643"/>
    <n v="3.9673328577360861E-2"/>
    <n v="35026"/>
    <n v="28208"/>
    <n v="0.44608912926590127"/>
    <n v="2"/>
    <n v="0.15294672162336659"/>
    <n v="1.450106576196724"/>
    <n v="0.37868815836956332"/>
    <s v="INTER"/>
    <n v="14.082979113808117"/>
    <n v="762665.74481009005"/>
    <n v="0.15561944590431773"/>
    <n v="8.748515185352175E-2"/>
    <n v="0.69244135311674637"/>
    <n v="3143.7573843421951"/>
    <n v="308.39594252908603"/>
    <n v="5.0725497924042706"/>
    <n v="969.52202162699996"/>
    <n v="369"/>
    <n v="34597"/>
    <n v="0.57471225571758566"/>
    <n v="8321"/>
    <n v="419"/>
    <n v="-0.11870568441293114"/>
    <n v="0.149657045515631"/>
    <n v="0.24836110838994099"/>
    <n v="1554126.4201126699"/>
    <n v="52057.543617859701"/>
    <n v="27.236563603652002"/>
    <n v="16.3559693159796"/>
    <n v="4.89808530084927"/>
    <n v="5.9825089868231096"/>
    <n v="3"/>
    <n v="-5433.25"/>
    <n v="-0.30308904539432402"/>
    <n v="42218.5"/>
    <n v="33149.5"/>
    <n v="-0.21481104255243549"/>
    <n v="0.66075890900908363"/>
    <n v="0.58891536825593138"/>
    <n v="217"/>
    <s v="Baisse"/>
    <n v="194"/>
    <s v="Baisse"/>
    <n v="254"/>
    <n v="62528.966425016377"/>
    <n v="6.3310470877528585E-2"/>
    <n v="8.6355035187401636"/>
    <n v="17.35357917570499"/>
    <n v="26.490238611713661"/>
    <n v="9.1366594360086761"/>
    <n v="156080"/>
    <n v="0.17925219844667609"/>
    <n v="147255"/>
    <n v="7.6696886353604291E-2"/>
    <n v="11.043163866948493"/>
    <n v="854824"/>
    <n v="82170"/>
    <n v="9.6125050302752382E-2"/>
    <n v="7.3357790609528975E-2"/>
    <n v="2.27672596932234E-2"/>
    <n v="0.23685043203115491"/>
    <n v="0.18600000000000003"/>
    <n v="0.5"/>
    <n v="23030"/>
    <n v="0.17800511508951411"/>
    <n v="90868"/>
    <n v="106.63109455473871"/>
    <s v="Intermédiaire"/>
    <n v="0.24078883655412248"/>
    <n v="0.12540168156006515"/>
    <n v="0.10268741471144956"/>
    <n v="0.20290971519126647"/>
    <n v="0.3282123519830964"/>
    <n v="0.48373676248108927"/>
    <n v="0.51626323751891079"/>
    <n v="2644"/>
    <n v="3.2526475037821481E-2"/>
    <n v="0.29916792738275338"/>
    <n v="0.40166414523449318"/>
    <n v="0.22655068078668683"/>
    <n v="4.0090771558245086E-2"/>
    <n v="0.16351551369714296"/>
    <n v="3.2339059420471079E-3"/>
    <n v="0.10927525661705499"/>
  </r>
  <r>
    <s v="200046977"/>
    <x v="46"/>
    <s v="Métropole"/>
    <s v="OUI"/>
    <s v="HEXAGONE"/>
    <s v="69"/>
    <s v="84"/>
    <n v="17265.390345234089"/>
    <n v="1256677.356668141"/>
    <n v="2094558.815006498"/>
    <n v="2738692.6668768362"/>
    <n v="6107194.2288967092"/>
    <n v="4.2885521901654409"/>
    <n v="-8.0819617799999993E-2"/>
    <n v="583"/>
    <n v="240"/>
    <n v="102"/>
    <n v="58"/>
    <n v="58"/>
    <n v="1041"/>
    <n v="1.3000000000000007"/>
    <n v="23"/>
    <n v="1424069"/>
    <n v="4.4747565089999997E-2"/>
    <n v="5.3999999999999995"/>
    <n v="139078"/>
    <n v="0"/>
    <n v="250.9"/>
    <n v="251.89999999999998"/>
    <n v="256.5"/>
    <n v="9112.6225000000031"/>
    <n v="1.7568194524773477E-2"/>
    <n v="0.19"/>
    <n v="0.17"/>
    <n v="1296166"/>
    <n v="1370678"/>
    <n v="1424069"/>
    <n v="8.591936133960143E-3"/>
    <n v="127903"/>
    <n v="8.3412274256831065E-3"/>
    <n v="2.5070870827703651E-4"/>
    <n v="482244.09041301458"/>
    <n v="234482.60859814854"/>
    <n v="707342.30098883691"/>
    <n v="68.176905260558598"/>
    <n v="33.149807140100485"/>
    <n v="101.32671240065889"/>
    <n v="4.4072825600747683"/>
    <n v="4.2871672079350862"/>
    <n v="-2.7253835101882902E-2"/>
    <n v="1.1181425504218176"/>
    <n v="1.0955704137674278"/>
    <n v="1.1065561197231428"/>
    <n v="42265"/>
    <n v="65934"/>
    <n v="0.5600141961433811"/>
    <n v="0.13384967632918099"/>
    <n v="0.23374309175459701"/>
    <n v="0.23964352426046101"/>
    <n v="5.0572002443923202E-2"/>
    <n v="5.2847144906153998E-2"/>
    <n v="0.232789598009533"/>
    <n v="5.6554962296151E-2"/>
    <s v="Dominante Cadre / Intermédiaire"/>
    <n v="122.9"/>
    <n v="0.10962926670459472"/>
    <n v="0.12118260539038093"/>
    <n v="755112"/>
    <n v="673496"/>
    <n v="688495"/>
    <n v="620473"/>
    <n v="1"/>
    <n v="0.64949850635183681"/>
    <n v="0.78073115207134025"/>
    <n v="0.59103298819633754"/>
    <n v="0.2212248971580455"/>
    <n v="13.474856825600984"/>
    <n v="0.61676228380307407"/>
    <n v="-0.35525218280861814"/>
    <n v="6.7532361996674783"/>
    <n v="0.24494424235790863"/>
    <n v="3"/>
    <n v="0.46000175495931561"/>
    <n v="0.39213897802549313"/>
    <n v="0.14785926701519109"/>
    <n v="178762"/>
    <n v="0.1202240924443999"/>
    <n v="50384"/>
    <n v="46476"/>
    <n v="0.47982655378897376"/>
    <n v="1"/>
    <n v="0.20675175246431923"/>
    <n v="4.1945218209585384"/>
    <n v="0.41930703603516717"/>
    <s v="ECV+EPCV-"/>
    <n v="9.0133659048561316"/>
    <n v="622414.25142165995"/>
    <n v="0.29785964046590335"/>
    <n v="0.16825458020478998"/>
    <n v="0.48475219786587026"/>
    <n v="537.32888371669435"/>
    <n v="2429.442843829207"/>
    <n v="9.2349483028472914"/>
    <n v="1305.4098113283001"/>
    <n v="321"/>
    <n v="18413"/>
    <n v="0.49920821079861666"/>
    <n v="20238"/>
    <m/>
    <n v="-0.125"/>
    <n v="0.12266240483290099"/>
    <n v="0.38695692144059601"/>
    <n v="1139309.67684505"/>
    <n v="32811.392002918401"/>
    <n v="23.0405914340656"/>
    <n v="12.522856536526801"/>
    <n v="0.62709099902224497"/>
    <n v="9.8906438985165703"/>
    <n v="1"/>
    <n v="-2300.5"/>
    <n v="-0.17444880471667709"/>
    <n v="62875"/>
    <n v="60763.25"/>
    <n v="-3.3586481113320077E-2"/>
    <n v="0.37750695825049696"/>
    <n v="0.34190073769918494"/>
    <n v="100"/>
    <s v="Baisse"/>
    <n v="101"/>
    <s v="Stable"/>
    <n v="106"/>
    <n v="86787.358691854199"/>
    <n v="0.11685511449140989"/>
    <n v="8.4911160253274147"/>
    <n v="21.21085594989562"/>
    <n v="26.622129436325679"/>
    <n v="5.4112734864300629"/>
    <n v="157728"/>
    <n v="0.2384640996312514"/>
    <n v="147652"/>
    <n v="7.9579010104841114E-2"/>
    <n v="9.5770849926043926"/>
    <n v="592656"/>
    <n v="47572"/>
    <n v="8.0269161199751624E-2"/>
    <n v="6.9794282011824735E-2"/>
    <n v="1.0474879187926892E-2"/>
    <n v="0.13049693096779619"/>
    <n v="0.17"/>
    <n v="2.1999999999999993"/>
    <n v="23920"/>
    <n v="0.16116504854368929"/>
    <n v="68273"/>
    <n v="110.86589720680207"/>
    <s v="Favorisé"/>
    <n v="0.28941162685102456"/>
    <n v="8.6710705549778097E-2"/>
    <n v="0.10112343093170068"/>
    <n v="0.11604880406602903"/>
    <n v="0.40670543260146763"/>
    <n v="0.48187995469988676"/>
    <n v="0.51812004530011324"/>
    <n v="1766"/>
    <n v="2.9445073612684031E-2"/>
    <n v="0.3607021517553794"/>
    <n v="0.39977349943374857"/>
    <n v="0.18063420158550397"/>
    <n v="2.9445073612684031E-2"/>
    <n v="0.1274966311323398"/>
    <n v="6.7440552388964301E-3"/>
    <n v="0.11417354074837666"/>
  </r>
  <r>
    <s v="200067106"/>
    <x v="47"/>
    <s v="Communauté d'agglomération"/>
    <s v="OUI"/>
    <s v="HEXAGONE"/>
    <s v="64"/>
    <s v="75"/>
    <n v="580163.70615219942"/>
    <n v="700300.71854121552"/>
    <n v="400453.99370156461"/>
    <n v="146447.90156842861"/>
    <n v="1827366.3199634079"/>
    <n v="5.6757028601529003"/>
    <n v="-0.106032501"/>
    <n v="1103"/>
    <n v="85"/>
    <n v="120"/>
    <n v="305"/>
    <n v="334"/>
    <n v="1947"/>
    <n v="0.39999999999999858"/>
    <n v="32.600000000000009"/>
    <n v="321963"/>
    <n v="1.718161185E-2"/>
    <n v="3.2"/>
    <n v="1024248"/>
    <n v="0.64741644601698023"/>
    <n v="216.2"/>
    <n v="222.5"/>
    <n v="233"/>
    <n v="168755.31070000085"/>
    <n v="1.7202376218144837"/>
    <n v="0.13"/>
    <n v="0.14000000000000001"/>
    <n v="289080"/>
    <n v="302980"/>
    <n v="321963"/>
    <n v="9.8420415871340872E-3"/>
    <n v="32883"/>
    <n v="-1.90233944008944E-3"/>
    <n v="1.1744381027223527E-2"/>
    <n v="77969.253938570037"/>
    <n v="82469.933859446348"/>
    <n v="161523.81220198362"/>
    <n v="48.27105853660165"/>
    <n v="51.057446413113794"/>
    <n v="99.328504949715679"/>
    <n v="4.9720751475531699"/>
    <n v="5.0420868058431827"/>
    <n v="1.4080973479346249E-2"/>
    <n v="1.0007867030895778"/>
    <n v="0.94214757463004573"/>
    <n v="0.97168276545108834"/>
    <n v="14748"/>
    <n v="29721"/>
    <n v="1.0152563059397886"/>
    <n v="6.4812918092870694E-2"/>
    <n v="0.18314599535804901"/>
    <n v="0.26143979840744203"/>
    <n v="0.115286653602995"/>
    <n v="7.72230863026791E-2"/>
    <n v="0.24129477450627601"/>
    <n v="5.6796773729686903E-2"/>
    <s v="Dominante indépendant"/>
    <n v="100.9"/>
    <n v="0.12314683067884519"/>
    <n v="0.14035485850206342"/>
    <n v="135676"/>
    <n v="118977"/>
    <n v="146820"/>
    <n v="130722"/>
    <n v="1"/>
    <n v="0.6849916593406401"/>
    <n v="0.81766281172810507"/>
    <n v="0.53018418065962136"/>
    <n v="0.4572240642553127"/>
    <n v="15.835566257822508"/>
    <n v="0.66574567949084351"/>
    <n v="-2.8237863647251005"/>
    <n v="3.9214031418174256"/>
    <n v="0.25563309809829038"/>
    <n v="4"/>
    <n v="0.49699727227556284"/>
    <n v="0.35471600756519245"/>
    <n v="0.14828672015924471"/>
    <n v="7491"/>
    <n v="0.1298642533936652"/>
    <n v="2642"/>
    <n v="855"/>
    <n v="0.24449528167000287"/>
    <n v="4"/>
    <n v="0.10140551343601328"/>
    <n v="1.8440398597558527E-2"/>
    <n v="0.53323702561206088"/>
    <s v="ECV-EPCV+"/>
    <n v="10.229694312704677"/>
    <n v="136075.05318905"/>
    <n v="4.3409481117993302E-2"/>
    <n v="7.0097819357219052E-2"/>
    <n v="0.80462400214832785"/>
    <n v="2987.6013064109939"/>
    <n v="100.6686324955014"/>
    <n v="9.3413758089656262"/>
    <n v="300.75773795819998"/>
    <n v="49"/>
    <n v="3964"/>
    <n v="0.55164996721247483"/>
    <n v="172219"/>
    <n v="141191"/>
    <n v="-2.2520743936499457E-2"/>
    <n v="0.15544098787485999"/>
    <n v="0.29868107861224102"/>
    <n v="265509.32605177298"/>
    <n v="8790.0075423558301"/>
    <n v="27.301297175003999"/>
    <n v="20.202864205004499"/>
    <n v="2.5242493980065501"/>
    <n v="4.5741835719929496"/>
    <n v="3"/>
    <n v="-369.75"/>
    <n v="-0.12038092137392151"/>
    <n v="42453.5"/>
    <n v="41564.25"/>
    <n v="-2.0946447289387209E-2"/>
    <n v="0.4128163755638522"/>
    <n v="0.32624190259658242"/>
    <n v="346"/>
    <s v="Baisse"/>
    <n v="372"/>
    <s v="Hausse"/>
    <n v="412"/>
    <n v="19734.36988387175"/>
    <n v="9.2055369720684566E-2"/>
    <n v="6.7359291559545804"/>
    <n v="25.213675213675209"/>
    <n v="26.820512820512821"/>
    <n v="1.6068376068376069"/>
    <n v="19915"/>
    <n v="0.12587582894574159"/>
    <n v="17217"/>
    <n v="0.16332694429923911"/>
    <n v="12.678040244969379"/>
    <n v="197039"/>
    <n v="15775"/>
    <n v="8.0060292632423022E-2"/>
    <n v="5.8825917711722048E-2"/>
    <n v="2.1234374920700978E-2"/>
    <n v="0.26522979397781299"/>
    <n v="0.125"/>
    <n v="0.69999999999999929"/>
    <n v="23360"/>
    <n v="0.16858429214607296"/>
    <n v="14088"/>
    <n v="113.75427314026125"/>
    <s v="Favorisé"/>
    <n v="3.7549687677455992E-2"/>
    <n v="7.5596252129471894E-2"/>
    <n v="0.23459681998864285"/>
    <n v="0.25489778534923341"/>
    <n v="0.39735945485519591"/>
    <n v="0.41007512152010606"/>
    <n v="0.58992487847989394"/>
    <n v="2263"/>
    <n v="4.2863455589924881E-2"/>
    <n v="0.43482103402562972"/>
    <n v="0.40300486080424214"/>
    <n v="0.1095890410958904"/>
    <n v="9.7216084843128586E-3"/>
    <n v="1.570677375971773E-2"/>
    <n v="1.8728860148526383E-3"/>
    <n v="0.23334358295829025"/>
  </r>
  <r>
    <s v="200054781"/>
    <x v="48"/>
    <s v="Métropole"/>
    <s v="OUI"/>
    <s v="HEXAGONE"/>
    <s v="75"/>
    <s v="11"/>
    <n v="1753.4869243117889"/>
    <n v="8560939.9765827805"/>
    <n v="10827920.415405899"/>
    <n v="3653270.77209325"/>
    <n v="23043884.6510063"/>
    <n v="3.2438809379663498"/>
    <n v="3.1342089500000003E-2"/>
    <n v="1060"/>
    <n v="161"/>
    <n v="605"/>
    <n v="6"/>
    <m/>
    <n v="1832"/>
    <n v="0.79999999999999982"/>
    <n v="18.799999999999983"/>
    <n v="7103801"/>
    <n v="0.12696637416000001"/>
    <n v="3.3"/>
    <n v="200781"/>
    <n v="0.12625198599469073"/>
    <n v="250.1"/>
    <n v="251.8"/>
    <n v="257.29999999999995"/>
    <n v="1375.6043999999999"/>
    <n v="6.6358147612156297E-4"/>
    <n v="0.18"/>
    <n v="0.27"/>
    <n v="6902389"/>
    <n v="7020210"/>
    <n v="7103801"/>
    <n v="2.6181859642455674E-3"/>
    <n v="201412"/>
    <n v="8.7400166374342891E-3"/>
    <n v="-6.1218306731887218E-3"/>
    <n v="2209149.3083421947"/>
    <n v="1070980.9954388258"/>
    <n v="3823670.6962189791"/>
    <n v="57.775616256041687"/>
    <n v="28.009237210146289"/>
    <n v="85.784853466187911"/>
    <n v="3.635427678971948"/>
    <n v="3.6790270108484782"/>
    <n v="1.1992903098779159E-2"/>
    <n v="1.0002864954334849"/>
    <n v="1.0501602624183093"/>
    <n v="1.0232937762108516"/>
    <n v="177535"/>
    <n v="322572"/>
    <n v="0.81694877066493921"/>
    <n v="0.149253640866197"/>
    <n v="0.28004369926990202"/>
    <n v="0.21986399248087801"/>
    <n v="4.7986758217396203E-2"/>
    <n v="4.3935248647797097E-2"/>
    <n v="0.20840676485597401"/>
    <n v="5.0509895661855701E-2"/>
    <s v="Dominante Cadre / Intermédiaire"/>
    <n v="124.2"/>
    <n v="1.8772717900915611E-2"/>
    <n v="4.6011797066611446E-2"/>
    <n v="4071239"/>
    <n v="3892154"/>
    <n v="3641653"/>
    <n v="3574549"/>
    <n v="1"/>
    <n v="0.67372618219789959"/>
    <n v="0.77941536471566242"/>
    <n v="0.63719847638500438"/>
    <n v="-0.78057794979992101"/>
    <n v="11.655544459223099"/>
    <n v="0.64980640170247284"/>
    <n v="-0.67605150725014163"/>
    <n v="4.9267547477997002"/>
    <n v="0.17895270412024164"/>
    <n v="5"/>
    <n v="0.47054019499230965"/>
    <n v="0.3750810878905429"/>
    <n v="0.15437871711714746"/>
    <n v="616237"/>
    <n v="0.127241497264381"/>
    <n v="177627"/>
    <n v="152616"/>
    <n v="0.46213242975627039"/>
    <n v="1"/>
    <n v="0.24017170117247907"/>
    <n v="3.5994460228878786"/>
    <n v="0.40851898366402056"/>
    <s v="ECV+EPCV-"/>
    <n v="10.100841058265582"/>
    <n v="3300753.7652028599"/>
    <n v="0.52966078643601677"/>
    <n v="0.14262677062056361"/>
    <n v="0.25713022109997913"/>
    <n v="2455.6687518057752"/>
    <n v="1372.383389204065"/>
    <n v="4.7441067174681564"/>
    <n v="3370.1190043657002"/>
    <n v="4498"/>
    <n v="75646"/>
    <n v="0.32610115015388552"/>
    <n v="251"/>
    <m/>
    <n v="-0.125"/>
    <n v="0.12765141733423702"/>
    <n v="0.462082087350356"/>
    <n v="5773771.3369379602"/>
    <n v="224396.84568025701"/>
    <n v="31.588278680703102"/>
    <n v="9.1351994474046805"/>
    <n v="12.1514924745775"/>
    <n v="10.3015867587208"/>
    <n v="1"/>
    <n v="-12729.25"/>
    <n v="-0.2510836386589016"/>
    <n v="89550.5"/>
    <n v="68625.25"/>
    <n v="-0.23366982875584169"/>
    <n v="0.85575457423464973"/>
    <n v="0.83946506570103574"/>
    <n v="47"/>
    <s v="Baisse"/>
    <n v="41"/>
    <s v="Baisse"/>
    <n v="57"/>
    <n v="822185.37951082294"/>
    <n v="0.22833243803250219"/>
    <n v="7.570827718943038"/>
    <n v="32.586068855084058"/>
    <n v="27.034747798238591"/>
    <n v="-5.5513210568454756"/>
    <n v="901424"/>
    <n v="0.27879071295472935"/>
    <n v="853237"/>
    <n v="5.4554596202461919E-2"/>
    <n v="14.871927083333333"/>
    <n v="2814203"/>
    <n v="261890"/>
    <n v="9.3060095522604441E-2"/>
    <n v="7.613949668876055E-2"/>
    <n v="1.6920598833843899E-2"/>
    <n v="0.18182443010424224"/>
    <n v="0.18600000000000003"/>
    <n v="1.1000000000000014"/>
    <n v="24930"/>
    <n v="0.1467341306347747"/>
    <n v="315674"/>
    <n v="113.64218149103189"/>
    <s v="Favorisé"/>
    <n v="0.25792114649923653"/>
    <n v="0.12303515652223497"/>
    <n v="8.4935724830046203E-2"/>
    <n v="8.9918713609609929E-2"/>
    <n v="0.44418925853887237"/>
    <n v="0.48527996921300748"/>
    <n v="0.51472003078699247"/>
    <n v="5197"/>
    <n v="5.9264960554165864E-2"/>
    <n v="0.38002693861843373"/>
    <n v="0.37925726380604197"/>
    <n v="0.15335770636905907"/>
    <n v="2.8093130652299403E-2"/>
    <n v="0.14419393223430668"/>
    <n v="1.020087696713351E-2"/>
    <n v="9.9040218046648545E-2"/>
  </r>
  <r>
    <s v="243400017"/>
    <x v="49"/>
    <s v="Métropole"/>
    <s v="OUI"/>
    <s v="HEXAGONE"/>
    <s v="34"/>
    <s v="76"/>
    <n v="10222.50284831072"/>
    <n v="432714.20454260922"/>
    <n v="522799.60291050252"/>
    <n v="133277.3499790577"/>
    <n v="1099013.66028048"/>
    <n v="2.165433219737471"/>
    <n v="-0.2761562166"/>
    <n v="321"/>
    <n v="2"/>
    <n v="235"/>
    <n v="31"/>
    <n v="4"/>
    <n v="593"/>
    <n v="0.39999999999999858"/>
    <n v="19.700000000000017"/>
    <n v="507526"/>
    <n v="2.0964777530000003E-2"/>
    <n v="9.5"/>
    <n v="187450"/>
    <n v="0"/>
    <n v="295.5"/>
    <n v="296.60000000000002"/>
    <n v="301.39999999999998"/>
    <n v="10417.226100000003"/>
    <n v="3.3144212853961193E-2"/>
    <n v="0.11"/>
    <n v="0.2"/>
    <n v="417647"/>
    <n v="457839"/>
    <n v="507526"/>
    <n v="1.7877131445981798E-2"/>
    <n v="89879"/>
    <n v="6.4705277102565795E-3"/>
    <n v="1.1406603735725218E-2"/>
    <n v="171279.96086650764"/>
    <n v="86552.090406491843"/>
    <n v="249693.94872700056"/>
    <n v="68.595959869966336"/>
    <n v="34.663271115601759"/>
    <n v="103.25923098556807"/>
    <n v="5.4637185111220825"/>
    <n v="5.1676689921077505"/>
    <n v="-5.4184621409702226E-2"/>
    <n v="1.0315639168194717"/>
    <n v="1.0010019842848257"/>
    <n v="1.0168611242890002"/>
    <n v="13611"/>
    <n v="28634"/>
    <n v="1.1037396223642642"/>
    <n v="0.10404782680855799"/>
    <n v="0.22343890825419799"/>
    <n v="0.25605066864498"/>
    <n v="6.4526210626523903E-2"/>
    <n v="4.3118896842235702E-2"/>
    <n v="0.239699268083819"/>
    <n v="6.9118220739685293E-2"/>
    <s v="Dominante indépendant"/>
    <n v="119.3"/>
    <n v="0.24523284371235943"/>
    <n v="0.22785907153126708"/>
    <n v="245104"/>
    <n v="199619"/>
    <n v="238812"/>
    <n v="191781"/>
    <n v="2"/>
    <n v="0.59601970106376112"/>
    <n v="0.71552080734575285"/>
    <n v="0.56927824486298217"/>
    <n v="2.274863872065358"/>
    <n v="14.194466688756179"/>
    <n v="0.56991309057988515"/>
    <n v="-1.0531053478475716"/>
    <n v="5.4332316583432183"/>
    <n v="0.26060432051228344"/>
    <n v="3"/>
    <n v="0.3834513966992466"/>
    <n v="0.44515537381593251"/>
    <n v="0.17139322948482094"/>
    <n v="82862"/>
    <n v="8.595992293880976E-2"/>
    <n v="33691"/>
    <n v="25570"/>
    <n v="0.43148107524341472"/>
    <n v="3"/>
    <n v="0.18188250317815502"/>
    <n v="2.1982164986433244"/>
    <n v="0.47479047186254264"/>
    <s v="INTER"/>
    <n v="9.2945443767936187"/>
    <n v="209272.72295261"/>
    <n v="0.15112778900068091"/>
    <n v="0.15418038466449641"/>
    <n v="0.62633996599060959"/>
    <n v="439.20183041343631"/>
    <n v="960.54728132262369"/>
    <n v="8.3123647686128397"/>
    <n v="421.8741241555"/>
    <n v="94"/>
    <n v="7314"/>
    <n v="0.54561993399112185"/>
    <n v="8150"/>
    <n v="4700"/>
    <n v="-5.2914110429447853E-2"/>
    <n v="0.126619744851482"/>
    <n v="0.35952856870550298"/>
    <n v="402773.43479184998"/>
    <n v="14455.240346319601"/>
    <n v="28.481773044769401"/>
    <n v="10.0442308891959"/>
    <n v="9.5290544072394496"/>
    <n v="8.9084877483340694"/>
    <n v="1"/>
    <n v="-2554.25"/>
    <n v="-0.36718778077268638"/>
    <n v="48661.25"/>
    <n v="44514.5"/>
    <n v="-8.5216676513653056E-2"/>
    <n v="0.456050759074212"/>
    <n v="0.3561592290152647"/>
    <n v="116"/>
    <s v="Baisse"/>
    <n v="107"/>
    <s v="Baisse"/>
    <n v="135"/>
    <n v="8406.2068758714595"/>
    <n v="3.0673653913190001E-2"/>
    <n v="8.3990206497276034"/>
    <n v="19.564250778123611"/>
    <n v="28.012449977767901"/>
    <n v="8.4481991996442858"/>
    <n v="42524"/>
    <n v="0.16979733774865657"/>
    <n v="33883"/>
    <n v="0.17867367116252988"/>
    <n v="10.180273141122914"/>
    <n v="239749"/>
    <n v="24529"/>
    <n v="0.10231116709558746"/>
    <n v="8.5310053430879801E-2"/>
    <n v="1.7001113664707673E-2"/>
    <n v="0.16617065514289209"/>
    <n v="0.2"/>
    <n v="1.1999999999999993"/>
    <n v="22460"/>
    <n v="0.16252587991718426"/>
    <n v="21527"/>
    <n v="112.94621173410137"/>
    <s v="Favorisé"/>
    <n v="0.18771774980257352"/>
    <n v="8.1293259627444603E-2"/>
    <n v="4.2644121335996654E-2"/>
    <n v="0.18906489524782832"/>
    <n v="0.49927997398615692"/>
    <n v="0.48459715639810425"/>
    <n v="0.5154028436018957"/>
    <n v="844"/>
    <n v="3.6729857819905211E-2"/>
    <n v="0.31516587677725116"/>
    <n v="0.41113744075829384"/>
    <n v="0.20497630331753555"/>
    <n v="3.1990521327014215E-2"/>
    <n v="0.1092574567608359"/>
    <n v="7.3454364899532242E-3"/>
    <n v="0.1523606672367524"/>
  </r>
  <r>
    <s v="248300543"/>
    <x v="50"/>
    <s v="Métropole"/>
    <s v="OUI"/>
    <s v="HEXAGONE"/>
    <s v="83"/>
    <s v="93"/>
    <n v="3191.4361050770381"/>
    <n v="377736.28137910971"/>
    <n v="502732.72774088662"/>
    <n v="90854.32813749426"/>
    <n v="974514.77336256765"/>
    <n v="2.1762082816646742"/>
    <n v="-0.19414399769999999"/>
    <n v="131"/>
    <n v="20"/>
    <n v="63"/>
    <m/>
    <n v="14"/>
    <n v="228"/>
    <n v="-0.20000000000000284"/>
    <n v="20.900000000000006"/>
    <n v="447804"/>
    <n v="2.0341386780000002E-2"/>
    <n v="4.7"/>
    <n v="73657"/>
    <n v="8.4255400029868172E-2"/>
    <n v="300.5"/>
    <n v="303.39999999999998"/>
    <n v="308.10000000000002"/>
    <n v="1781.3729000000012"/>
    <n v="6.5275665078783482E-3"/>
    <n v="0.16"/>
    <n v="0.13"/>
    <n v="423190"/>
    <n v="431038"/>
    <n v="447804"/>
    <n v="5.1527194600267112E-3"/>
    <n v="24614"/>
    <n v="-2.3851809822139636E-4"/>
    <n v="5.3912375582481076E-3"/>
    <n v="114929.91681991995"/>
    <n v="116893.55739025092"/>
    <n v="215980.52578982909"/>
    <n v="53.213092430267714"/>
    <n v="54.122267256632284"/>
    <n v="107.33535968689995"/>
    <n v="4.8841323681821098"/>
    <n v="4.3152084512432962"/>
    <n v="-0.11648413147954238"/>
    <n v="1.0769350908958151"/>
    <n v="1.0930879457167615"/>
    <n v="1.084418635018263"/>
    <n v="20909"/>
    <n v="36336"/>
    <n v="0.73781625137500595"/>
    <n v="5.7076137933628202E-2"/>
    <n v="0.15762837281011599"/>
    <n v="0.27348280172123701"/>
    <n v="7.8372665934414207E-2"/>
    <n v="5.7448283683838197E-2"/>
    <n v="0.28606035412147701"/>
    <n v="8.9931383795288894E-2"/>
    <s v="Dominante indépendant"/>
    <n v="106.5"/>
    <n v="4.0756986399624821E-2"/>
    <n v="7.0851088057438408E-2"/>
    <n v="178679"/>
    <n v="166857"/>
    <n v="188632"/>
    <n v="181245"/>
    <n v="1"/>
    <n v="0.62095940043799769"/>
    <n v="0.7323194395766115"/>
    <n v="0.51165002614263366"/>
    <n v="-1.1982760550443561"/>
    <n v="14.897766704178334"/>
    <n v="0.58947626186773583"/>
    <n v="-2.4164363566669742"/>
    <n v="6.4408870129173952"/>
    <n v="0.24571476475042517"/>
    <n v="3"/>
    <n v="0.42523046401927622"/>
    <n v="0.37299243848396435"/>
    <n v="0.20177709749675946"/>
    <n v="14943"/>
    <n v="2.6869158878504669E-2"/>
    <n v="7142"/>
    <n v="2373"/>
    <n v="0.24939569101418813"/>
    <n v="6"/>
    <n v="0.12886135560912709"/>
    <n v="-0.28853822319167932"/>
    <n v="0.50862439498420886"/>
    <s v="INTER"/>
    <n v="9.8186227586687629"/>
    <n v="170044.01850788001"/>
    <n v="9.8125798917453641E-2"/>
    <n v="0.11088117760111775"/>
    <n v="0.71492329900640639"/>
    <n v="367.4125303056403"/>
    <n v="577.42373273129283"/>
    <n v="4.7376243781051528"/>
    <n v="212.1527147013"/>
    <n v="66"/>
    <n v="5489"/>
    <n v="0.55594746549727292"/>
    <n v="42456"/>
    <n v="31436"/>
    <n v="-3.2445355191256832E-2"/>
    <n v="0.16830005013806598"/>
    <n v="0.21981844381330301"/>
    <n v="371542.822909949"/>
    <n v="7595.9079459770501"/>
    <n v="16.9625727907232"/>
    <n v="18.323055483087099"/>
    <n v="3.3123448827737301"/>
    <n v="-4.6728275751375703"/>
    <n v="3"/>
    <n v="-971"/>
    <n v="-0.34582851037307449"/>
    <n v="42218.5"/>
    <n v="33149.5"/>
    <n v="-0.21481104255243549"/>
    <n v="0.66075890900908363"/>
    <n v="0.58891536825593138"/>
    <n v="216"/>
    <s v="Stable"/>
    <n v="177"/>
    <s v="Baisse"/>
    <n v="222"/>
    <n v="19790.774176996169"/>
    <n v="7.4586189759577953E-2"/>
    <n v="8.7716373357185073"/>
    <n v="16.43835616438356"/>
    <n v="29.659743703049049"/>
    <n v="13.221387538665491"/>
    <n v="31793"/>
    <n v="0.14476690533283246"/>
    <n v="28713"/>
    <n v="9.7830251105770899E-2"/>
    <n v="9.536238532110092"/>
    <n v="239778"/>
    <n v="20854"/>
    <n v="8.6972115873849981E-2"/>
    <n v="6.6457306341699399E-2"/>
    <n v="2.0514809532150572E-2"/>
    <n v="0.23587800901505707"/>
    <n v="0.17199999999999999"/>
    <n v="0.39999999999999858"/>
    <n v="22600"/>
    <n v="0.17892540427751702"/>
    <n v="19638"/>
    <n v="104.34198492718198"/>
    <s v="Intermédiaire"/>
    <n v="0.27013952540991953"/>
    <n v="8.0507179957225783E-2"/>
    <n v="0.20282106120786231"/>
    <n v="0.23378144413891438"/>
    <n v="0.21275078928607802"/>
    <n v="0.48532731376975169"/>
    <n v="0.51467268623024831"/>
    <n v="443"/>
    <n v="1.8058690744920992E-2"/>
    <n v="0.32054176072234764"/>
    <n v="0.39503386004514673"/>
    <n v="0.22799097065462753"/>
    <n v="3.8374717832957109E-2"/>
    <n v="0.10350957115166456"/>
    <n v="7.0745236755366189E-3"/>
    <n v="0.16550767746603426"/>
  </r>
  <r>
    <s v="240600585"/>
    <x v="51"/>
    <s v="Communauté d'agglomération"/>
    <s v="OUI"/>
    <s v="HEXAGONE"/>
    <s v="06"/>
    <s v="93"/>
    <n v="7811.2782502570162"/>
    <n v="280120.50072210428"/>
    <n v="275747.74420304329"/>
    <n v="157556.91953818829"/>
    <n v="721236.4427135929"/>
    <n v="3.9680047243586039"/>
    <n v="9.4920922800000002E-2"/>
    <n v="299"/>
    <n v="76"/>
    <n v="81"/>
    <n v="24"/>
    <n v="39"/>
    <n v="519"/>
    <n v="0.30000000000000426"/>
    <n v="25.599999999999994"/>
    <n v="181763"/>
    <n v="2.1603028480000001E-2"/>
    <n v="2.0999999999999996"/>
    <n v="298519"/>
    <n v="0.41555478880741259"/>
    <n v="285.60000000000002"/>
    <n v="288.39999999999998"/>
    <n v="295.5"/>
    <n v="7784.2936999999984"/>
    <n v="6.9876963195691186E-2"/>
    <n v="0.17"/>
    <n v="0.21"/>
    <n v="175769"/>
    <n v="175908"/>
    <n v="181763"/>
    <n v="3.0531065124010937E-3"/>
    <n v="5994"/>
    <n v="1.0393416455523052E-3"/>
    <n v="2.0137648668487884E-3"/>
    <n v="45794.203410971619"/>
    <n v="45328.839882762106"/>
    <n v="90639.956706266297"/>
    <n v="50.523196474348808"/>
    <n v="50.009776626060933"/>
    <n v="100.53297310040983"/>
    <n v="4.1945423780952646"/>
    <n v="4.1130732211245196"/>
    <n v="-1.9422656782821707E-2"/>
    <n v="0.95304028310762412"/>
    <n v="0.94042619832795571"/>
    <n v="0.94654909293422251"/>
    <n v="7911"/>
    <n v="14394"/>
    <n v="0.81949184679560116"/>
    <n v="0.119837970122779"/>
    <n v="0.24413927507578101"/>
    <n v="0.23395217844270499"/>
    <n v="0.102010145613393"/>
    <n v="5.2870808357760597E-2"/>
    <n v="0.20074807903533901"/>
    <n v="4.6441543352242001E-2"/>
    <s v="Dominante indépendant"/>
    <n v="105.3"/>
    <n v="2.7565008304206638E-2"/>
    <n v="3.9689870042018446E-2"/>
    <n v="79922"/>
    <n v="76871"/>
    <n v="82906"/>
    <n v="80682"/>
    <n v="1"/>
    <n v="0.68142460540758265"/>
    <n v="0.78248426981480601"/>
    <n v="0.58539803790206957"/>
    <n v="-1.7525433099594645"/>
    <n v="13.618505857365109"/>
    <n v="0.64806242020286509"/>
    <n v="-1.7493880641385804"/>
    <n v="6.8201804971537712"/>
    <n v="0.21823763580256825"/>
    <n v="3"/>
    <n v="0.4433748681490528"/>
    <n v="0.40016164734673915"/>
    <n v="0.15646348450420808"/>
    <n v="5820"/>
    <n v="8.2387948670262223E-2"/>
    <n v="388"/>
    <n v="1950"/>
    <n v="0.83404619332763041"/>
    <n v="3"/>
    <n v="0.29445096299688062"/>
    <n v="13.544471050253485"/>
    <n v="0.38266605614858484"/>
    <s v="ECV+EPCV-"/>
    <n v="8.7881163439220682"/>
    <n v="76783.009006230001"/>
    <n v="7.8374291974435753E-2"/>
    <n v="8.4362534663553257E-2"/>
    <n v="0.73021545490084616"/>
    <n v="485.53273919924408"/>
    <n v="217.22315321884619"/>
    <n v="5.8025534679665283"/>
    <n v="105.46895259980001"/>
    <n v="66"/>
    <n v="4845"/>
    <n v="0.53665008595282693"/>
    <n v="73542"/>
    <n v="56171"/>
    <n v="-2.9525645209540128E-2"/>
    <n v="0.14045917744549899"/>
    <n v="0.26370833395677901"/>
    <n v="148894.16487981001"/>
    <n v="6130.4019894533603"/>
    <n v="33.7274472222254"/>
    <n v="15.685326972099601"/>
    <n v="12.566613684536801"/>
    <n v="5.4755065655889199"/>
    <n v="2"/>
    <n v="-45.25"/>
    <n v="-3.1180017226528859E-2"/>
    <n v="42218.5"/>
    <n v="33149.5"/>
    <n v="-0.21481104255243549"/>
    <n v="0.66075890900908363"/>
    <n v="0.58891536825593138"/>
    <n v="327"/>
    <s v="Stable"/>
    <n v="300"/>
    <s v="Baisse"/>
    <n v="318"/>
    <n v="7425.3169654312369"/>
    <n v="5.4678730811208012E-2"/>
    <n v="8.2259803862845544"/>
    <n v="22.95719844357977"/>
    <n v="30.062256809338521"/>
    <n v="7.1050583657587536"/>
    <n v="9371"/>
    <n v="0.10835929933375948"/>
    <n v="7392"/>
    <n v="0.23836580086580084"/>
    <n v="10.352288488210819"/>
    <n v="130444"/>
    <n v="10639"/>
    <n v="8.1559903100180922E-2"/>
    <n v="6.7423568734476094E-2"/>
    <n v="1.4136334365704823E-2"/>
    <n v="0.17332456057900178"/>
    <n v="0.13400000000000001"/>
    <n v="0.90000000000000036"/>
    <n v="25640"/>
    <n v="0.16970802919708028"/>
    <n v="9534"/>
    <n v="122.14222781623663"/>
    <s v="Très favorisé"/>
    <n v="8.5273757079924475E-2"/>
    <n v="3.6605831760016784E-2"/>
    <n v="0.12051604782882316"/>
    <n v="0.16331025802391441"/>
    <n v="0.59429410530732119"/>
    <n v="0.45141700404858298"/>
    <n v="0.54858299595141702"/>
    <n v="494"/>
    <n v="1.8218623481781375E-2"/>
    <n v="0.27125506072874495"/>
    <n v="0.42105263157894735"/>
    <n v="0.25101214574898784"/>
    <n v="3.8461538461538464E-2"/>
    <n v="2.0515726522999732E-2"/>
    <n v="1.7990460104641759E-3"/>
    <n v="0.22358785891518076"/>
  </r>
  <r>
    <s v="200042174"/>
    <x v="52"/>
    <s v="Communauté d'agglomération"/>
    <s v="OUI"/>
    <s v="HEXAGONE"/>
    <s v="56"/>
    <s v="53"/>
    <n v="143837.42972279701"/>
    <n v="167883.1600485513"/>
    <n v="291785.58362695621"/>
    <n v="89778.59889176453"/>
    <n v="693284.77229006914"/>
    <n v="3.3564172849365499"/>
    <n v="-0.30505566810000001"/>
    <n v="106"/>
    <n v="25"/>
    <n v="2"/>
    <n v="25"/>
    <n v="21"/>
    <n v="179"/>
    <n v="1.3000000000000007"/>
    <n v="21.899999999999977"/>
    <n v="206555"/>
    <n v="5.0964140099999996E-3"/>
    <n v="1.3"/>
    <n v="463567"/>
    <n v="0.50858883397653409"/>
    <n v="230.8"/>
    <n v="235.3"/>
    <n v="242.79999999999998"/>
    <n v="31528.924200000023"/>
    <n v="0.52027927722772316"/>
    <n v="0.15"/>
    <n v="0.21"/>
    <n v="198351"/>
    <n v="201792"/>
    <n v="206555"/>
    <n v="3.6912078098181311E-3"/>
    <n v="8204"/>
    <n v="-1.1774680869605092E-3"/>
    <n v="4.8686758967786403E-3"/>
    <n v="54122.498048833077"/>
    <n v="51807.037857294396"/>
    <n v="100625.46409387254"/>
    <n v="53.786085397174134"/>
    <n v="51.485017558740509"/>
    <n v="105.27110295591453"/>
    <n v="4.4488358223368873"/>
    <n v="4.4473554880083528"/>
    <n v="-3.3274645045385594E-4"/>
    <n v="0.95351693866573395"/>
    <n v="0.97496186791231387"/>
    <n v="0.96490284604163756"/>
    <n v="8849"/>
    <n v="18308"/>
    <n v="1.0689343428636002"/>
    <n v="6.8609251113441502E-2"/>
    <n v="0.16890521769551001"/>
    <n v="0.25848593052565499"/>
    <n v="7.2880568269680202E-2"/>
    <n v="8.5430047217709207E-2"/>
    <n v="0.268430780535305"/>
    <n v="7.7258204642699405E-2"/>
    <s v="Dominante indépendant"/>
    <n v="105.8"/>
    <n v="2.0201670988187842E-2"/>
    <n v="3.6645122874049446E-2"/>
    <n v="83565"/>
    <n v="80611"/>
    <n v="88528"/>
    <n v="86775"/>
    <n v="1"/>
    <n v="0.6371528377413942"/>
    <n v="0.76863745259517635"/>
    <n v="0.4662976163692189"/>
    <n v="-0.86993737034891661"/>
    <n v="14.576246757076882"/>
    <n v="0.62108973596428307"/>
    <n v="-2.9350217326614576"/>
    <n v="3.207452883104267"/>
    <n v="0.27997575560933935"/>
    <n v="4"/>
    <n v="0.45371317278223788"/>
    <n v="0.3632996596007011"/>
    <n v="0.18298716761706105"/>
    <n v="6980"/>
    <n v="8.0997367198389347E-2"/>
    <n v="3114"/>
    <n v="1566"/>
    <n v="0.33461538461538459"/>
    <n v="4"/>
    <n v="0.12598651169464772"/>
    <n v="0.16870554002102445"/>
    <n v="0.51266322284402355"/>
    <s v="INTER"/>
    <n v="12.294483213084041"/>
    <n v="79684.115641900004"/>
    <n v="5.585214827031091E-2"/>
    <n v="9.8953137959704771E-2"/>
    <n v="0.79546713663695257"/>
    <n v="731.00228120600332"/>
    <n v="389.99835939533642"/>
    <n v="13.802120035080245"/>
    <n v="285.08969038459998"/>
    <n v="23"/>
    <n v="2249"/>
    <n v="0.58134329667509732"/>
    <n v="7485302"/>
    <n v="6931002"/>
    <n v="-9.2564735531044714E-3"/>
    <n v="0.16892857066804201"/>
    <n v="0.24774425298549801"/>
    <n v="171467.567122562"/>
    <n v="4517.18436131416"/>
    <n v="21.869160084791702"/>
    <n v="15.822362097488501"/>
    <n v="4.4387423235219403"/>
    <n v="1.60805566378127"/>
    <n v="3"/>
    <n v="237"/>
    <n v="0.2006773920406435"/>
    <n v="24439.25"/>
    <n v="27527.25"/>
    <n v="0.12635412297840559"/>
    <n v="0.32754687643851593"/>
    <n v="0.2729386335358599"/>
    <n v="313"/>
    <s v="Baisse"/>
    <n v="323"/>
    <s v="Stable"/>
    <n v="383"/>
    <n v="22279.49645827815"/>
    <n v="0.1870246332310172"/>
    <n v="3.7732564057743652"/>
    <n v="13.913043478260869"/>
    <n v="30.086956521739129"/>
    <n v="16.173913043478262"/>
    <n v="17767"/>
    <n v="0.17478989414939125"/>
    <n v="16874"/>
    <n v="6.6255778120184905E-2"/>
    <n v="7.5058087578194819"/>
    <n v="103217"/>
    <n v="7109"/>
    <n v="6.8874313339856802E-2"/>
    <n v="4.7172461900655903E-2"/>
    <n v="2.1701851439200906E-2"/>
    <n v="0.31509354339569562"/>
    <n v="0.129"/>
    <n v="1.2000000000000011"/>
    <n v="22980"/>
    <n v="0.17304747320061264"/>
    <n v="9811"/>
    <n v="108.68114361431046"/>
    <s v="Favorisé"/>
    <n v="4.9842014065844459E-2"/>
    <n v="0.11680766486596678"/>
    <n v="0.31536030985628377"/>
    <n v="0.31902966058505761"/>
    <n v="0.19896035062684742"/>
    <n v="0.47258064516129034"/>
    <n v="0.52741935483870972"/>
    <n v="620"/>
    <n v="1.935483870967742E-2"/>
    <n v="0.32580645161290323"/>
    <n v="0.42741935483870969"/>
    <n v="0.20967741935483872"/>
    <n v="1.7741935483870968E-2"/>
    <n v="6.0042119532327951E-2"/>
    <n v="7.2426230301856648E-3"/>
    <n v="0.23648422938200478"/>
  </r>
  <r>
    <s v="249740101"/>
    <x v="53"/>
    <s v="Communauté d'agglomération"/>
    <s v="OUI"/>
    <s v="DROM-COM"/>
    <s v="974"/>
    <s v="04"/>
    <n v="152691"/>
    <n v="751787"/>
    <n v="449410"/>
    <n v="37386"/>
    <n v="1391276"/>
    <n v="6.45"/>
    <m/>
    <n v="53"/>
    <n v="15"/>
    <m/>
    <n v="3"/>
    <n v="20"/>
    <n v="91"/>
    <m/>
    <m/>
    <m/>
    <m/>
    <m/>
    <m/>
    <m/>
    <m/>
    <m/>
    <m/>
    <n v="6848.2300000000087"/>
    <n v="9.4757153759505844E-2"/>
    <m/>
    <m/>
    <n v="210224"/>
    <n v="214795"/>
    <n v="215613"/>
    <n v="2.3036953619059997E-3"/>
    <n v="5389"/>
    <n v="1.0429612057559323E-2"/>
    <n v="-8.1259166956533235E-3"/>
    <n v="73259.86916916215"/>
    <n v="27319.415637460868"/>
    <n v="115033.71519337698"/>
    <n v="63.685563007340008"/>
    <n v="23.749050955657367"/>
    <n v="87.434613962997361"/>
    <n v="5.9860260531939593"/>
    <n v="6.0727852453422875"/>
    <n v="1.4493620872571401E-2"/>
    <n v="0.82651236497079617"/>
    <n v="0.8299072973550794"/>
    <n v="0.82817851652806018"/>
    <m/>
    <m/>
    <m/>
    <n v="5.1697508413554097E-2"/>
    <n v="0.129309643843914"/>
    <n v="0.22065543805461499"/>
    <n v="6.8649494763749194E-2"/>
    <n v="8.1053717460303099E-2"/>
    <n v="0.304769801543262"/>
    <n v="0.14386439592060199"/>
    <s v="Dominante Inactif + monoactif ouvrier/employé"/>
    <n v="97.1"/>
    <n v="2.575935124596862E-2"/>
    <n v="0.16099575504294317"/>
    <n v="70563"/>
    <n v="60778"/>
    <n v="98915"/>
    <n v="96431"/>
    <n v="1"/>
    <n v="0.50121315223646035"/>
    <n v="0.57817496139209013"/>
    <n v="0.4174627202055573"/>
    <n v="3.0576095893695143"/>
    <n v="10.24299050007188"/>
    <n v="0.46673860990625921"/>
    <n v="-3.8629050888746965"/>
    <n v="7.1108412752139136"/>
    <n v="0.24573474506474646"/>
    <n v="6"/>
    <n v="0.31721511457285656"/>
    <n v="0.35269519718929554"/>
    <n v="0.3300896882378479"/>
    <n v="1121"/>
    <n v="0.23867403314917129"/>
    <m/>
    <m/>
    <m/>
    <n v="4"/>
    <n v="6.9235735035684837E-2"/>
    <n v="-1.3583261426366144"/>
    <n v="0.52501524226231044"/>
    <s v="ECV-EPCV+"/>
    <m/>
    <n v="72447.702094940003"/>
    <n v="4.9512174426861934E-2"/>
    <n v="7.3732781447916854E-2"/>
    <n v="0.81650057916373153"/>
    <m/>
    <m/>
    <m/>
    <m/>
    <n v="7"/>
    <n v="2708"/>
    <n v="0.81449201771760005"/>
    <m/>
    <m/>
    <m/>
    <m/>
    <m/>
    <m/>
    <n v="10351.562030310501"/>
    <n v="48.009916054739698"/>
    <n v="31.802534621938602"/>
    <n v="-5.1733126112190497"/>
    <n v="21.3806940440201"/>
    <n v="3"/>
    <n v="-186"/>
    <n v="-0.1019038487878373"/>
    <n v="6707.25"/>
    <n v="6956.75"/>
    <n v="3.7198553803719857E-2"/>
    <n v="0.75943941257594394"/>
    <n v="0.64933338124842777"/>
    <n v="246"/>
    <s v="Baisse"/>
    <n v="248"/>
    <s v="Stable"/>
    <n v="332"/>
    <m/>
    <m/>
    <m/>
    <n v="24.04643449419569"/>
    <n v="31.619679380873411"/>
    <n v="7.5732448866777222"/>
    <n v="19983"/>
    <n v="0.23809101890859924"/>
    <n v="17469"/>
    <n v="0.16245921346385025"/>
    <n v="9.7288557213930353"/>
    <n v="76403"/>
    <n v="6319"/>
    <n v="8.2706176459039563E-2"/>
    <n v="5.0063479182754604E-2"/>
    <n v="3.2642697276284965E-2"/>
    <n v="0.394682702959329"/>
    <n v="0.32200000000000001"/>
    <m/>
    <n v="18070"/>
    <m/>
    <n v="14125"/>
    <n v="90.789755752212386"/>
    <s v="Très défavorisé"/>
    <n v="0.55214159292035403"/>
    <n v="0.25826548672566374"/>
    <n v="5.1185840707964593E-2"/>
    <n v="8.4247787610619462E-2"/>
    <n v="5.4159292035398238E-2"/>
    <n v="0.51010101010101006"/>
    <n v="0.48989898989898989"/>
    <n v="198"/>
    <n v="1.5151515151515152E-2"/>
    <n v="0.35858585858585856"/>
    <n v="0.44444444444444442"/>
    <n v="0.17676767676767677"/>
    <n v="5.0505050505050509E-3"/>
    <n v="0.18517436332688661"/>
    <n v="1.879756786464638E-2"/>
    <n v="0.17512858686628358"/>
  </r>
  <r>
    <s v="200030195"/>
    <x v="54"/>
    <s v="Métropole"/>
    <s v="OUI"/>
    <s v="HEXAGONE"/>
    <s v="06"/>
    <s v="93"/>
    <n v="23022.062725638501"/>
    <n v="1450338.1543488631"/>
    <n v="718235.75120958418"/>
    <n v="200140.91373101849"/>
    <n v="2391736.8820151039"/>
    <n v="4.2682834188126799"/>
    <n v="-0.176925472"/>
    <n v="618"/>
    <n v="390"/>
    <n v="100"/>
    <n v="61"/>
    <n v="102"/>
    <n v="1271"/>
    <n v="0.20000000000000284"/>
    <n v="30.600000000000009"/>
    <n v="560351"/>
    <n v="7.7540951119999993E-2"/>
    <n v="1"/>
    <n v="538153"/>
    <n v="0.67662356244413768"/>
    <n v="272.3"/>
    <n v="275.89999999999998"/>
    <n v="284.10000000000002"/>
    <n v="29571.274000000034"/>
    <n v="8.7256636175863184E-2"/>
    <n v="0.2"/>
    <n v="0.19"/>
    <n v="543548"/>
    <n v="543931"/>
    <n v="560351"/>
    <n v="2.7715932338632232E-3"/>
    <n v="16803"/>
    <n v="1.6812220218169749E-3"/>
    <n v="1.0903712120462483E-3"/>
    <n v="152254.55815359912"/>
    <n v="134693.27484837128"/>
    <n v="273403.16699802969"/>
    <n v="55.688659288535739"/>
    <n v="49.265440604549383"/>
    <n v="104.954099893085"/>
    <n v="4.9490622856816362"/>
    <n v="4.6670566999565208"/>
    <n v="-5.6981619839580305E-2"/>
    <n v="1.0482688395491642"/>
    <n v="1.0038266643243947"/>
    <n v="1.0245973830008013"/>
    <n v="24763"/>
    <n v="39882"/>
    <n v="0.61054799499252921"/>
    <n v="7.5865932445847994E-2"/>
    <n v="0.19520292652211399"/>
    <n v="0.25570185788891098"/>
    <n v="8.5573200861971302E-2"/>
    <n v="6.3168826594919902E-2"/>
    <n v="0.26029702623523598"/>
    <n v="6.4190229450999503E-2"/>
    <s v="Dominante indépendant"/>
    <n v="97.5"/>
    <n v="3.4344647627725891E-2"/>
    <n v="2.9429634337844911E-2"/>
    <n v="220265"/>
    <n v="213968"/>
    <n v="249727"/>
    <n v="241435"/>
    <n v="2"/>
    <n v="0.65047830636180914"/>
    <n v="0.75351758454960915"/>
    <n v="0.5790263346690494"/>
    <n v="-1.0541714859806262"/>
    <n v="13.513986454016823"/>
    <n v="0.62173882313490192"/>
    <n v="-2.2237416891133783"/>
    <n v="5.9507087217733012"/>
    <n v="0.22650617416760446"/>
    <n v="3"/>
    <n v="0.43047073872631836"/>
    <n v="0.39529614956280379"/>
    <n v="0.17423311171087782"/>
    <n v="39494"/>
    <n v="5.6158742044178214E-2"/>
    <n v="15838"/>
    <n v="9566"/>
    <n v="0.37655487324830733"/>
    <n v="4"/>
    <n v="0.10549897925271803"/>
    <n v="-0.94227047428758404"/>
    <n v="0.53595760338033527"/>
    <s v="ECV-EPCV+"/>
    <n v="7.8228352847362901"/>
    <n v="228661.70052496"/>
    <n v="0.20499561545477663"/>
    <n v="0.12399852758916657"/>
    <n v="0.56111127869555333"/>
    <n v="1475.314747493836"/>
    <n v="114.4084249823664"/>
    <n v="3.0121912268203324"/>
    <n v="168.78843661400001"/>
    <n v="312"/>
    <n v="9812"/>
    <n v="0.41175812067205525"/>
    <n v="545489"/>
    <n v="154759"/>
    <n v="-8.9536635935830056E-2"/>
    <n v="0.152991698332648"/>
    <n v="0.25862910200161099"/>
    <n v="454805.92291902797"/>
    <n v="15415.596202045401"/>
    <n v="27.510607105270498"/>
    <n v="7.3622131554000303"/>
    <n v="12.4104096344658"/>
    <n v="7.7379843154047201"/>
    <n v="1"/>
    <n v="-1467.75"/>
    <n v="-0.34909026043524788"/>
    <n v="42218.5"/>
    <n v="33149.5"/>
    <n v="-0.21481104255243549"/>
    <n v="0.66075890900908363"/>
    <n v="0.58891536825593138"/>
    <n v="205"/>
    <s v="Baisse"/>
    <n v="178"/>
    <s v="Baisse"/>
    <n v="260"/>
    <n v="27972.379780288458"/>
    <n v="7.7246800841408891E-2"/>
    <n v="8.4922892271522912"/>
    <n v="24.703296703296701"/>
    <n v="32.35164835164835"/>
    <n v="7.6483516483516487"/>
    <n v="33945"/>
    <n v="0.12660673797966873"/>
    <n v="29443"/>
    <n v="0.13256121998437659"/>
    <n v="16.281596452328159"/>
    <n v="354773"/>
    <n v="36192"/>
    <n v="0.10201452759933817"/>
    <n v="7.996944525090692E-2"/>
    <n v="2.204508234843125E-2"/>
    <n v="0.2160974801061008"/>
    <n v="0.185"/>
    <n v="1.6000000000000014"/>
    <n v="22700"/>
    <n v="0.15816326530612246"/>
    <n v="25647"/>
    <n v="104.04797052286817"/>
    <s v="Intermédiaire"/>
    <n v="0.26700978671969433"/>
    <n v="9.2213514251179476E-2"/>
    <n v="0.21476196046321211"/>
    <n v="0.21675049713416775"/>
    <n v="0.20926424143174638"/>
    <n v="0.4443359375"/>
    <n v="0.5556640625"/>
    <n v="1024"/>
    <n v="2.63671875E-2"/>
    <n v="0.306640625"/>
    <n v="0.3740234375"/>
    <n v="0.2294921875"/>
    <n v="6.34765625E-2"/>
    <n v="9.1285640607405003E-2"/>
    <n v="7.5470553278213122E-3"/>
    <n v="0.16979892959948317"/>
  </r>
  <r>
    <s v="249740119"/>
    <x v="55"/>
    <s v="Communauté d'agglomération"/>
    <s v="OUI"/>
    <s v="DROM-COM"/>
    <s v="974"/>
    <s v="04"/>
    <n v="62460.414424863397"/>
    <n v="787096.27821080398"/>
    <n v="732075.238867259"/>
    <n v="10317.1707854945"/>
    <n v="1591949"/>
    <n v="7.4598602999999999"/>
    <m/>
    <n v="56"/>
    <n v="7"/>
    <m/>
    <n v="2"/>
    <n v="12"/>
    <n v="77"/>
    <m/>
    <m/>
    <m/>
    <m/>
    <m/>
    <m/>
    <m/>
    <m/>
    <m/>
    <m/>
    <n v="3834.8020000000015"/>
    <n v="9.5738906821624614E-2"/>
    <m/>
    <m/>
    <n v="197394"/>
    <n v="202993"/>
    <n v="213402"/>
    <n v="7.1139098960006919E-3"/>
    <n v="16008"/>
    <n v="1.0983217300860826E-2"/>
    <n v="-3.8693074048601339E-3"/>
    <n v="77274.013452483705"/>
    <n v="27734.4057487149"/>
    <n v="108393.58079880137"/>
    <n v="71.290211913857377"/>
    <n v="25.586760345333655"/>
    <n v="96.876972259190978"/>
    <n v="4.8486417109993596"/>
    <n v="4.6421099339362319"/>
    <n v="-4.2595800921854284E-2"/>
    <n v="0.799592005025198"/>
    <n v="0.82113276004052982"/>
    <n v="0.81046653829707982"/>
    <m/>
    <m/>
    <m/>
    <n v="5.42024085157558E-2"/>
    <n v="0.13188183397462599"/>
    <n v="0.23714038049688499"/>
    <n v="5.5331565806011902E-2"/>
    <n v="5.8716096285687101E-2"/>
    <n v="0.31623201795696498"/>
    <n v="0.146495696964069"/>
    <s v="Dominante Inactif + monoactif ouvrier/employé"/>
    <n v="116.9"/>
    <n v="7.9531244812818841E-2"/>
    <n v="0.10541523832039612"/>
    <n v="84163"/>
    <n v="76137"/>
    <n v="97554"/>
    <n v="90367"/>
    <n v="1"/>
    <n v="0.50691439633335333"/>
    <n v="0.59316962624461744"/>
    <n v="0.47278765809544948"/>
    <n v="-1.0820501466482946"/>
    <n v="9.5601926050834347"/>
    <n v="0.47374970749030254"/>
    <n v="-3.4208022890586767"/>
    <n v="7.1572313029500068"/>
    <n v="0.24102964835942328"/>
    <n v="6"/>
    <n v="0.31177379508261643"/>
    <n v="0.39156505840328099"/>
    <n v="0.29666114651410264"/>
    <n v="16615"/>
    <n v="0.2216911764705882"/>
    <n v="8866"/>
    <n v="4060"/>
    <n v="0.31409562122853163"/>
    <n v="6"/>
    <n v="0.12036880522474069"/>
    <n v="-4.4820493109433972"/>
    <n v="0.52444102958125238"/>
    <s v="INTER"/>
    <m/>
    <n v="71052.774444640003"/>
    <n v="0.10330705272612653"/>
    <n v="9.4539717044317795E-2"/>
    <n v="0.74951938496649972"/>
    <m/>
    <m/>
    <m/>
    <m/>
    <n v="11"/>
    <n v="3342"/>
    <n v="0.77117460234921609"/>
    <m/>
    <m/>
    <m/>
    <m/>
    <m/>
    <m/>
    <n v="5153.5269538356797"/>
    <n v="24.149384512964598"/>
    <n v="15.0772829975893"/>
    <n v="9.8431822502796606"/>
    <n v="-0.77108073490433704"/>
    <n v="2"/>
    <n v="-235.5"/>
    <n v="-0.13914327917282129"/>
    <n v="6707.25"/>
    <n v="6956.75"/>
    <n v="3.7198553803719857E-2"/>
    <n v="0.75943941257594394"/>
    <n v="0.64933338124842777"/>
    <n v="196"/>
    <s v="Stable"/>
    <n v="176"/>
    <s v="Baisse"/>
    <n v="195"/>
    <m/>
    <m/>
    <m/>
    <n v="15.838779956427009"/>
    <n v="33.257080610021788"/>
    <n v="17.41830065359477"/>
    <n v="31041"/>
    <n v="0.34590899711862022"/>
    <n v="26836"/>
    <n v="0.15915188552690415"/>
    <n v="8.5978330146590185"/>
    <n v="73159"/>
    <n v="8774"/>
    <n v="0.11993056220013942"/>
    <n v="7.9006000628767475E-2"/>
    <n v="4.0924561571371941E-2"/>
    <n v="0.34123546842945063"/>
    <n v="0.33100000000000002"/>
    <m/>
    <n v="18330"/>
    <m/>
    <n v="13651"/>
    <n v="90.967907113032012"/>
    <s v="Très défavorisé"/>
    <n v="0.60750128195736575"/>
    <n v="0.10534026811222623"/>
    <n v="0.15141747857299831"/>
    <m/>
    <n v="0.1357409713574097"/>
    <n v="0.49593495934959347"/>
    <n v="0.50406504065040647"/>
    <n v="123"/>
    <n v="2.4390243902439025E-2"/>
    <n v="0.36585365853658536"/>
    <n v="0.43089430894308944"/>
    <n v="0.15447154471544716"/>
    <n v="2.4390243902439025E-2"/>
    <n v="0.19547614361627352"/>
    <n v="1.9760826983814584E-2"/>
    <n v="0.14913168573865287"/>
  </r>
  <r>
    <s v="249740077"/>
    <x v="56"/>
    <s v="Communauté d'agglomération"/>
    <s v="OUI"/>
    <s v="DROM-COM"/>
    <s v="974"/>
    <s v="04"/>
    <n v="184213"/>
    <n v="649294.00000000012"/>
    <n v="334666"/>
    <n v="36272"/>
    <n v="1204445"/>
    <n v="6.64"/>
    <m/>
    <n v="86"/>
    <n v="28"/>
    <m/>
    <n v="1"/>
    <n v="17"/>
    <n v="132"/>
    <m/>
    <m/>
    <m/>
    <m/>
    <m/>
    <m/>
    <m/>
    <m/>
    <m/>
    <m/>
    <n v="6333.5709999999835"/>
    <n v="0.1126978150552341"/>
    <m/>
    <m/>
    <n v="172686"/>
    <n v="180558"/>
    <n v="181289"/>
    <n v="4.4295567541456915E-3"/>
    <n v="8603"/>
    <n v="1.0303932416055206E-2"/>
    <n v="-5.8743756619095144E-3"/>
    <n v="63263.251008746316"/>
    <n v="23818.495084854621"/>
    <n v="94207.253906399041"/>
    <n v="67.153269398556532"/>
    <n v="25.283079696304306"/>
    <n v="92.436349094860773"/>
    <n v="6.4286989027599217"/>
    <n v="6.3847471064138936"/>
    <n v="-6.8368105289795143E-3"/>
    <n v="0.7519374672467567"/>
    <n v="0.79415361358406367"/>
    <n v="0.77293110233719653"/>
    <m/>
    <m/>
    <m/>
    <n v="3.6949586944964002E-2"/>
    <n v="0.111997445895861"/>
    <n v="0.22603580870044299"/>
    <n v="7.8142460080302095E-2"/>
    <n v="8.1223456237246403E-2"/>
    <n v="0.30524116830965897"/>
    <n v="0.160410073831524"/>
    <s v="Dominante Inactif + monoactif ouvrier/employé"/>
    <n v="110.3"/>
    <n v="6.0073708473869954E-2"/>
    <n v="0.19849598424003637"/>
    <n v="63271"/>
    <n v="52792"/>
    <n v="81402"/>
    <n v="76789"/>
    <n v="1"/>
    <n v="0.47706434007910126"/>
    <n v="0.57253312172760007"/>
    <n v="0.39327007383994222"/>
    <n v="4.8302079088486716"/>
    <n v="11.389065055087471"/>
    <n v="0.43701161888340667"/>
    <n v="-3.4918041996132629"/>
    <n v="8.3657962189647712"/>
    <n v="0.27710659740022647"/>
    <n v="6"/>
    <n v="0.30235756653766183"/>
    <n v="0.36143634951474057"/>
    <n v="0.33620608394759754"/>
    <n v="2221"/>
    <n v="0.19216317767042401"/>
    <n v="912"/>
    <m/>
    <n v="0"/>
    <n v="4"/>
    <n v="6.2117151607963245E-2"/>
    <n v="-1.9497738590215645"/>
    <n v="0.51488323124042878"/>
    <s v="ECV-EPCV+"/>
    <m/>
    <n v="57647.115772980003"/>
    <n v="4.1532227671001717E-2"/>
    <n v="9.0335369221036757E-2"/>
    <n v="0.79856708261607912"/>
    <m/>
    <m/>
    <m/>
    <m/>
    <n v="2"/>
    <n v="2107"/>
    <n v="1.0056883595818924"/>
    <m/>
    <m/>
    <m/>
    <m/>
    <m/>
    <m/>
    <n v="9181.8484350726303"/>
    <n v="50.647576163322803"/>
    <n v="27.199638586151099"/>
    <n v="0.85644520061587803"/>
    <n v="22.591492376555799"/>
    <n v="3"/>
    <n v="-155"/>
    <n v="-9.8350253807106602E-2"/>
    <n v="6707.25"/>
    <n v="6956.75"/>
    <n v="3.7198553803719857E-2"/>
    <n v="0.75943941257594394"/>
    <n v="0.64933338124842777"/>
    <n v="318"/>
    <s v="Baisse"/>
    <n v="282"/>
    <s v="Baisse"/>
    <n v="344"/>
    <m/>
    <m/>
    <m/>
    <n v="22.392457277548619"/>
    <n v="36.181496758986448"/>
    <n v="13.789039481437831"/>
    <n v="13338"/>
    <n v="0.18466067241882211"/>
    <n v="11725"/>
    <n v="0.12972281449893391"/>
    <n v="10.886968085106384"/>
    <n v="71106"/>
    <n v="6218"/>
    <n v="8.7446910246673976E-2"/>
    <n v="5.3216324923353868E-2"/>
    <n v="3.4230585323320115E-2"/>
    <n v="0.39144419427468641"/>
    <n v="0.36399999999999999"/>
    <m/>
    <n v="16950"/>
    <m/>
    <n v="12107"/>
    <n v="88.678673494672495"/>
    <s v="Très défavorisé"/>
    <n v="0.63112249112083918"/>
    <n v="0.11414883951433055"/>
    <n v="9.6886098951020086E-2"/>
    <n v="0.1578425704138102"/>
    <m/>
    <n v="0.47111111111111109"/>
    <n v="0.52888888888888885"/>
    <n v="225"/>
    <n v="4.4444444444444446E-2"/>
    <n v="0.43555555555555553"/>
    <n v="0.40444444444444444"/>
    <n v="0.10666666666666667"/>
    <n v="8.8888888888888889E-3"/>
    <n v="6.5927883103773538E-2"/>
    <n v="1.6625388192333789E-2"/>
    <n v="0.12738224602706177"/>
  </r>
  <r>
    <s v="200072460"/>
    <x v="57"/>
    <s v="Communauté d'agglomération"/>
    <s v="OUI"/>
    <s v="HEXAGONE"/>
    <s v="62"/>
    <s v="32"/>
    <n v="129665.85154085921"/>
    <n v="330481.13573107898"/>
    <n v="759619.22007641394"/>
    <n v="326108.73974509712"/>
    <n v="1545874.9470934491"/>
    <n v="5.6146870706231118"/>
    <n v="5.40435955E-2"/>
    <n v="629"/>
    <n v="107"/>
    <n v="109"/>
    <n v="32"/>
    <m/>
    <n v="877"/>
    <n v="1.0999999999999996"/>
    <n v="14.399999999999991"/>
    <n v="275327"/>
    <n v="1.300181808E-2"/>
    <n v="0.9"/>
    <n v="122141"/>
    <n v="0"/>
    <n v="235.2"/>
    <n v="236.60000000000002"/>
    <n v="239.79999999999998"/>
    <n v="38019.366599999994"/>
    <n v="0.49440008582574763"/>
    <n v="0.06"/>
    <n v="0.08"/>
    <n v="276826"/>
    <n v="277730"/>
    <n v="275327"/>
    <n v="-4.9348436025986597E-4"/>
    <n v="-1499"/>
    <n v="1.4498298052705305E-3"/>
    <n v="-1.9433141655303965E-3"/>
    <n v="85110.892494544663"/>
    <n v="52685.067860201103"/>
    <n v="137531.0396452542"/>
    <n v="61.884860838744913"/>
    <n v="38.307765284183333"/>
    <n v="100.19262612292808"/>
    <n v="4.5030133611795122"/>
    <n v="3.8455395928323237"/>
    <n v="-0.14600750999658835"/>
    <n v="0.90422241255812674"/>
    <n v="0.88067904503803651"/>
    <n v="0.8923116643266491"/>
    <n v="7539"/>
    <n v="13073"/>
    <n v="0.73404960870141922"/>
    <n v="5.2384710024511498E-2"/>
    <n v="0.12598977003544901"/>
    <n v="0.26306029892142901"/>
    <n v="5.3481248461086699E-2"/>
    <n v="0.13899032518201701"/>
    <n v="0.28481894197472102"/>
    <n v="8.1274705400785699E-2"/>
    <s v="Dominante Ouvrier + monoactif Ouvrier/employé"/>
    <n v="75.400000000000006"/>
    <n v="1.9979340404625734E-2"/>
    <n v="-3.6403669724770646E-2"/>
    <n v="78774"/>
    <n v="81750"/>
    <n v="121452"/>
    <n v="119073"/>
    <n v="4"/>
    <n v="0.60565554449698311"/>
    <n v="0.73591769291130149"/>
    <n v="0.42503823342955865"/>
    <n v="0.40451856028081989"/>
    <n v="14.159285429433099"/>
    <n v="0.55854116608631288"/>
    <n v="-4.4497156926459667"/>
    <n v="9.4050730636161646"/>
    <n v="0.30790265156467206"/>
    <n v="2"/>
    <n v="0.41781851914585488"/>
    <n v="0.35227444024106774"/>
    <n v="0.22990704061307754"/>
    <n v="3585"/>
    <n v="-6.25E-2"/>
    <n v="1395"/>
    <n v="446"/>
    <n v="0.24225964149918522"/>
    <n v="5"/>
    <n v="8.6871418193558814E-2"/>
    <n v="-7.742254896002704"/>
    <n v="0.47259665832593434"/>
    <s v="INTER"/>
    <n v="17.310361204839037"/>
    <n v="104620.42934314"/>
    <n v="4.8218977364871449E-2"/>
    <n v="5.0815569954249996E-2"/>
    <n v="0.86084991424493162"/>
    <n v="647.54068125873994"/>
    <n v="326.24158743624662"/>
    <n v="7.6728653486000296"/>
    <n v="211.25469978340001"/>
    <n v="33"/>
    <n v="3161"/>
    <n v="0.57808741202461245"/>
    <n v="237714"/>
    <n v="218999"/>
    <n v="-9.8411326215536322E-3"/>
    <n v="0.196699709371883"/>
    <n v="0.241119077311619"/>
    <n v="223298.20042695399"/>
    <n v="6185.5310566225799"/>
    <n v="22.466125939782799"/>
    <n v="14.4545507405852"/>
    <n v="3.5794720906706501"/>
    <n v="4.4321031085269196"/>
    <n v="3"/>
    <n v="-4.5"/>
    <n v="-5.1502145922746783E-3"/>
    <n v="26677.75"/>
    <n v="27364.5"/>
    <n v="2.5742425804275101E-2"/>
    <n v="0.50961943942049093"/>
    <n v="0.43431270441630582"/>
    <n v="484"/>
    <s v="Baisse"/>
    <n v="515"/>
    <s v="Hausse"/>
    <n v="511"/>
    <n v="32320.132720710819"/>
    <n v="0.24880396545635031"/>
    <n v="4.9511870360060541"/>
    <n v="9.2547491475888943"/>
    <m/>
    <m/>
    <n v="31661"/>
    <n v="0.26870302592116063"/>
    <n v="31933"/>
    <n v="2.7745592333949205E-2"/>
    <n v="3.980900409276944"/>
    <n v="99298"/>
    <n v="7075"/>
    <n v="7.1250176237185034E-2"/>
    <n v="3.9215291345243611E-2"/>
    <n v="3.203488489194143E-2"/>
    <n v="0.44961130742049471"/>
    <n v="0.187"/>
    <n v="-1.3000000000000007"/>
    <n v="20520"/>
    <n v="0.20140515222482436"/>
    <n v="12853"/>
    <n v="91.402458569983651"/>
    <s v="Défavorisé"/>
    <n v="0.67447288570761688"/>
    <n v="0.2054773204699292"/>
    <n v="3.24437874426204E-2"/>
    <m/>
    <n v="8.7606006379833498E-2"/>
    <n v="0.4582195521572911"/>
    <n v="0.54178044784270896"/>
    <n v="1831"/>
    <n v="2.1845985800109231E-2"/>
    <n v="0.3675587110868378"/>
    <n v="0.39213544511196069"/>
    <n v="0.19442927362097215"/>
    <n v="2.3484434735117424E-2"/>
    <n v="0.12906108009748407"/>
    <n v="9.3997319550933982E-3"/>
    <n v="0.15229163866965462"/>
  </r>
  <r>
    <s v="246200364"/>
    <x v="58"/>
    <s v="Communauté d'agglomération"/>
    <s v="OUI"/>
    <s v="HEXAGONE"/>
    <s v="62"/>
    <s v="32"/>
    <n v="27718.495912910788"/>
    <n v="233461.3048633509"/>
    <n v="462162.31197805179"/>
    <n v="245672.85446025131"/>
    <n v="969014.96721456479"/>
    <n v="3.9945049290133641"/>
    <n v="-0.1597650464"/>
    <n v="170"/>
    <n v="57"/>
    <n v="22"/>
    <n v="13"/>
    <m/>
    <n v="262"/>
    <n v="0.69999999999999973"/>
    <n v="16.000000000000014"/>
    <n v="242587"/>
    <n v="1.40778998E-3"/>
    <n v="1.2"/>
    <n v="68713"/>
    <n v="0.47312735581331045"/>
    <n v="234.8"/>
    <n v="236.8"/>
    <n v="239.5"/>
    <n v="9800.4618000000009"/>
    <n v="0.14627554925373135"/>
    <n v="0.08"/>
    <n v="0.05"/>
    <n v="244561"/>
    <n v="242645"/>
    <n v="242587"/>
    <n v="-7.3648844335383323E-4"/>
    <n v="-1974"/>
    <n v="2.6209742460980845E-3"/>
    <n v="-3.3574626894519177E-3"/>
    <n v="78204.309408861518"/>
    <n v="43635.225103839373"/>
    <n v="120747.46548729911"/>
    <n v="64.766833070369898"/>
    <n v="36.137590903246888"/>
    <n v="100.90442397361691"/>
    <n v="5.5454512514559688"/>
    <n v="5.0055729779266001"/>
    <n v="-9.7355156334233889E-2"/>
    <n v="0.84709014287612372"/>
    <n v="0.8153586634596105"/>
    <n v="0.83068090035199926"/>
    <n v="6847"/>
    <n v="11257"/>
    <n v="0.64407769826201267"/>
    <n v="3.7651534950397698E-2"/>
    <n v="0.10411735297899501"/>
    <n v="0.24823006020397201"/>
    <n v="4.2219714319006701E-2"/>
    <n v="0.133181174124546"/>
    <n v="0.32631335928338601"/>
    <n v="0.108286804139698"/>
    <s v="Dominante Ouvrier + monoactif Ouvrier/employé"/>
    <n v="85.2"/>
    <n v="1.420973169263561E-2"/>
    <n v="-1.2287127900937594E-2"/>
    <n v="72267"/>
    <n v="73166"/>
    <n v="102779"/>
    <n v="101339"/>
    <n v="4"/>
    <n v="0.55746809671372521"/>
    <n v="0.67014720459401966"/>
    <n v="0.3904856716974579"/>
    <n v="-1.199560322449944"/>
    <n v="11.336264125625794"/>
    <n v="0.50516819052745876"/>
    <n v="-3.9300406481648729"/>
    <n v="10.594826384391743"/>
    <n v="0.28743261012101157"/>
    <n v="6"/>
    <n v="0.40129798122664295"/>
    <n v="0.33161251420260213"/>
    <n v="0.26708950457075492"/>
    <n v="5264"/>
    <n v="8.8052914427449364E-2"/>
    <n v="3282"/>
    <n v="489"/>
    <n v="0.12967382657120127"/>
    <n v="5"/>
    <n v="6.6126344493258604E-2"/>
    <n v="-3.3176613336712162"/>
    <n v="0.52817754885623391"/>
    <s v="ECV-EPCV+"/>
    <n v="14.461630958645664"/>
    <n v="85962.60718757"/>
    <n v="4.6204933914967709E-2"/>
    <n v="5.6874610186520166E-2"/>
    <n v="0.86022340785078677"/>
    <n v="240.27253823371061"/>
    <n v="542.19622195420015"/>
    <n v="5.3702326369385007"/>
    <n v="130.2748624697"/>
    <n v="23"/>
    <n v="2237"/>
    <n v="0.58049750578735848"/>
    <n v="12099"/>
    <n v="11078"/>
    <n v="-1.0548392429126374E-2"/>
    <n v="0.205139111109892"/>
    <n v="0.21818406887003999"/>
    <n v="193341.91525174899"/>
    <n v="5967.3588722836303"/>
    <n v="24.598840301762301"/>
    <n v="15.3483498085498"/>
    <n v="11.551056284762"/>
    <n v="-2.3005657915495599"/>
    <n v="2"/>
    <n v="-6"/>
    <n v="-5.8968058968058967E-3"/>
    <n v="26677.75"/>
    <n v="27364.5"/>
    <n v="2.5742425804275101E-2"/>
    <n v="0.50961943942049093"/>
    <n v="0.43431270441630582"/>
    <n v="314"/>
    <s v="Stable"/>
    <n v="275"/>
    <s v="Baisse"/>
    <n v="307"/>
    <n v="22531.429858586809"/>
    <n v="0.19854103942007151"/>
    <n v="6.2073142322481836"/>
    <n v="8.8479747501315096"/>
    <m/>
    <m/>
    <n v="48073"/>
    <n v="0.46659107618352164"/>
    <n v="48286"/>
    <n v="3.1334134117549602E-2"/>
    <n v="4.1559454191033138"/>
    <n v="66879"/>
    <n v="5847"/>
    <n v="8.7426546449558162E-2"/>
    <n v="4.94475096816639E-2"/>
    <n v="3.7979036767894256E-2"/>
    <n v="0.43441080896186079"/>
    <n v="0.23899999999999999"/>
    <n v="-1.7000000000000028"/>
    <n v="19000"/>
    <n v="0.20329322355921464"/>
    <n v="12495"/>
    <n v="87.948211284513818"/>
    <s v="Très défavorisé"/>
    <n v="0.68339335734293716"/>
    <n v="0.14653861544617847"/>
    <n v="3.9295718287314929E-2"/>
    <n v="8.6674669867947182E-2"/>
    <n v="4.4097639055622251E-2"/>
    <n v="0.48409090909090907"/>
    <n v="0.51590909090909087"/>
    <n v="880"/>
    <n v="2.5000000000000001E-2"/>
    <n v="0.36249999999999999"/>
    <n v="0.37727272727272726"/>
    <n v="0.21022727272727273"/>
    <n v="2.5000000000000001E-2"/>
    <n v="0.22440196712931856"/>
    <n v="1.708665344804132E-2"/>
    <n v="0.13801234196391399"/>
  </r>
  <r>
    <s v="248719312"/>
    <x v="59"/>
    <s v="Communauté urbaine"/>
    <s v="OUI"/>
    <s v="HEXAGONE"/>
    <s v="87"/>
    <s v="75"/>
    <n v="55389.422212909463"/>
    <n v="168104.93935904661"/>
    <n v="420872.43880446622"/>
    <n v="81721.085064637402"/>
    <n v="726087.8854410596"/>
    <n v="3.514190021300672"/>
    <n v="-0.31429450689999999"/>
    <n v="92"/>
    <n v="21"/>
    <n v="19"/>
    <n v="20"/>
    <m/>
    <n v="152"/>
    <n v="1.1999999999999993"/>
    <n v="32.900000000000006"/>
    <n v="206616"/>
    <n v="1.9832437929999999E-2"/>
    <n v="4"/>
    <n v="365947"/>
    <n v="0.18167384894533908"/>
    <n v="225.10000000000002"/>
    <n v="228.1"/>
    <n v="237.5"/>
    <n v="19444.392899999977"/>
    <n v="0.26454956326530582"/>
    <n v="0.12"/>
    <n v="0.2"/>
    <n v="210012"/>
    <n v="208390"/>
    <n v="206616"/>
    <n v="-1.4809635548574951E-3"/>
    <n v="-3396"/>
    <n v="1.7894280137100704E-3"/>
    <n v="-3.2703915685675655E-3"/>
    <n v="62465.36966705665"/>
    <n v="47720.18565756207"/>
    <n v="96430.444675381295"/>
    <n v="64.777643489394862"/>
    <n v="49.486638600708474"/>
    <n v="114.26428209010314"/>
    <n v="5.4908723005513762"/>
    <n v="4.9892412632108361"/>
    <n v="-9.1357257987982693E-2"/>
    <n v="0.88260892169784544"/>
    <n v="0.91666978765829366"/>
    <n v="0.89958206100337779"/>
    <n v="8357"/>
    <n v="14060"/>
    <n v="0.68242192174225202"/>
    <n v="7.7188248010889499E-2"/>
    <n v="0.17820435520102401"/>
    <n v="0.26677786401791698"/>
    <n v="5.4096182934195297E-2"/>
    <n v="6.7769775507872193E-2"/>
    <n v="0.28432183127688299"/>
    <n v="7.1641743051219606E-2"/>
    <s v="Proche moyenne 61 agglos"/>
    <n v="124.9"/>
    <n v="-6.423454524720347E-2"/>
    <n v="-3.58961426922592E-2"/>
    <n v="99402"/>
    <n v="103103"/>
    <n v="90263"/>
    <n v="96459"/>
    <n v="5"/>
    <n v="0.61563838406708637"/>
    <n v="0.75661764284798572"/>
    <n v="0.51097980051965108"/>
    <n v="-0.12641999506968205"/>
    <n v="11.356872049574068"/>
    <n v="0.59575371839395519"/>
    <n v="0.51565949055074611"/>
    <n v="4.1315503081587934"/>
    <n v="0.22712212685703179"/>
    <n v="1"/>
    <n v="0.40968246562284061"/>
    <n v="0.4295478045732567"/>
    <n v="0.16076972980390269"/>
    <n v="19467"/>
    <n v="4.4479021354222555E-2"/>
    <n v="8899"/>
    <n v="5375"/>
    <n v="0.37655877819812245"/>
    <n v="6"/>
    <n v="0.10829849821953863"/>
    <n v="-1.5138063920525937"/>
    <n v="0.46011766527326209"/>
    <s v="INTER"/>
    <n v="9.9768255216992383"/>
    <n v="80225.992751960002"/>
    <n v="7.9050847544233846E-2"/>
    <n v="9.3100370808157099E-2"/>
    <n v="0.79061894582825698"/>
    <n v="522.37342138120709"/>
    <n v="210.83688329901821"/>
    <n v="5.3304479847785258"/>
    <n v="110.1355840823"/>
    <n v="35"/>
    <n v="2456"/>
    <n v="0.52973439573812309"/>
    <n v="63819"/>
    <n v="60164"/>
    <n v="-7.1589181905075292E-3"/>
    <n v="0.15154536932093399"/>
    <n v="0.34082803479139701"/>
    <n v="174489.37422101499"/>
    <n v="7195.36591533709"/>
    <n v="34.824824385996699"/>
    <n v="17.274812642900098"/>
    <n v="15.400837396514399"/>
    <n v="2.1491743465820199"/>
    <n v="2"/>
    <n v="-44.75"/>
    <n v="-4.3163732818905232E-2"/>
    <n v="42453.5"/>
    <n v="41564.25"/>
    <n v="-2.0946447289387209E-2"/>
    <n v="0.4128163755638522"/>
    <n v="0.32624190259658242"/>
    <n v="684"/>
    <s v="Stable"/>
    <n v="537"/>
    <s v="Baisse"/>
    <n v="661"/>
    <n v="15083.730786219819"/>
    <n v="0.1253103387545158"/>
    <n v="7.0975018856922407"/>
    <n v="8.6666666666666661"/>
    <m/>
    <m/>
    <n v="21513"/>
    <n v="0.20223076098571391"/>
    <n v="20893"/>
    <n v="4.9490259895658834E-2"/>
    <n v="3.5786487880350695"/>
    <m/>
    <m/>
    <m/>
    <m/>
    <m/>
    <m/>
    <n v="0.17699999999999999"/>
    <n v="2.1999999999999993"/>
    <n v="22490"/>
    <n v="0.1393110435663627"/>
    <n v="8184"/>
    <n v="106.59369501466274"/>
    <s v="Intermédiaire"/>
    <n v="0.18621700879765396"/>
    <n v="0.12683284457478006"/>
    <n v="0.27077223851417398"/>
    <n v="0.13880742913000976"/>
    <n v="0.27737047898338218"/>
    <n v="0.47107438016528924"/>
    <n v="0.52892561983471076"/>
    <n v="484"/>
    <n v="1.6528925619834711E-2"/>
    <n v="0.3574380165289256"/>
    <n v="0.41735537190082644"/>
    <n v="0.19214876033057851"/>
    <n v="1.6528925619834711E-2"/>
    <n v="0.1196277151817865"/>
    <n v="1.4785882990668679E-2"/>
    <n v="0.21244240523483177"/>
  </r>
  <r>
    <s v="200066009"/>
    <x v="60"/>
    <s v="Communauté d'agglomération"/>
    <s v="OUI"/>
    <s v="HEXAGONE"/>
    <s v="68"/>
    <s v="44"/>
    <n v="29762.635554314758"/>
    <n v="367901.12665704452"/>
    <n v="720116.58379080391"/>
    <n v="1598000.832162255"/>
    <n v="2715781.1781644188"/>
    <n v="9.9597002246776185"/>
    <n v="-0.26095293629999999"/>
    <n v="133"/>
    <n v="55"/>
    <n v="5"/>
    <m/>
    <m/>
    <n v="193"/>
    <n v="1.3000000000000007"/>
    <n v="22.400000000000006"/>
    <n v="272677"/>
    <n v="1.217735273E-2"/>
    <n v="3.2"/>
    <n v="248220"/>
    <n v="0.2812988477963097"/>
    <n v="236.9"/>
    <n v="234.7"/>
    <n v="239"/>
    <n v="14017.234299999993"/>
    <n v="0.16510287750294456"/>
    <n v="0.06"/>
    <n v="0.17"/>
    <n v="268619"/>
    <n v="272985"/>
    <n v="272677"/>
    <n v="1.3640135836492373E-3"/>
    <n v="4058"/>
    <n v="4.073309398819891E-3"/>
    <n v="-2.7092958151706537E-3"/>
    <n v="81222.240431495462"/>
    <n v="53537.027065173083"/>
    <n v="137917.73250333141"/>
    <n v="58.891803800162926"/>
    <n v="38.818088213478923"/>
    <n v="97.709892013641735"/>
    <n v="4.4528756292841125"/>
    <n v="3.7644440408605919"/>
    <n v="-0.15460382138142034"/>
    <n v="0.91377607754349965"/>
    <n v="0.85130456493436868"/>
    <n v="0.88155707679434558"/>
    <n v="8038"/>
    <n v="15619"/>
    <n v="0.94314506096043793"/>
    <n v="6.0793652486721798E-2"/>
    <n v="0.14904410467747001"/>
    <n v="0.25313818837424001"/>
    <n v="5.6524870983583997E-2"/>
    <n v="0.108500032650754"/>
    <n v="0.29247416847639202"/>
    <n v="7.9524982350838103E-2"/>
    <s v="Dominante Ouvrier + monoactif Ouvrier/employé"/>
    <n v="104.3"/>
    <n v="-9.3726367278636827E-3"/>
    <n v="-2.7840762575470607E-2"/>
    <n v="109330"/>
    <n v="112461"/>
    <n v="123133"/>
    <n v="124298"/>
    <n v="6"/>
    <n v="0.6102321315725906"/>
    <n v="0.70408193549546139"/>
    <n v="0.49760623628807499"/>
    <n v="-0.10041966563634208"/>
    <n v="11.550283651468424"/>
    <n v="0.57132017737128515"/>
    <n v="-0.58376072760341025"/>
    <n v="7.8435286066213088"/>
    <n v="0.31282526437489017"/>
    <n v="2"/>
    <n v="0.43812191933354128"/>
    <n v="0.34191200543037503"/>
    <n v="0.21996607523608358"/>
    <n v="10320"/>
    <n v="0.18770859707676368"/>
    <n v="5223"/>
    <n v="2386"/>
    <n v="0.31357602838743592"/>
    <n v="5"/>
    <n v="0.13572355012043727"/>
    <n v="-4.2810183743328256"/>
    <n v="0.48696034834167129"/>
    <s v="INTER"/>
    <n v="9.8978385929635166"/>
    <n v="105588.36958637"/>
    <n v="0.10305901636816915"/>
    <n v="8.4593438315227185E-2"/>
    <n v="0.77858731950457305"/>
    <n v="439.96314975149357"/>
    <n v="1115.632822591808"/>
    <n v="18.00068691505334"/>
    <n v="490.83733059359997"/>
    <n v="162"/>
    <n v="4087"/>
    <n v="0.3809850029821642"/>
    <n v="2355039"/>
    <n v="1733233"/>
    <n v="-3.3004018192480042E-2"/>
    <n v="0.17398642506752901"/>
    <n v="0.26753146709494502"/>
    <n v="222118.17867641299"/>
    <n v="7897.1215099773499"/>
    <n v="28.961450764007701"/>
    <n v="16.690424493443601"/>
    <n v="7.41657619395908"/>
    <n v="4.8544500766050502"/>
    <n v="3"/>
    <n v="160.75"/>
    <n v="0.1193392724573125"/>
    <n v="27594"/>
    <n v="28679.25"/>
    <n v="3.9329202000434868E-2"/>
    <n v="0.41370406610132637"/>
    <n v="0.33967938492115379"/>
    <n v="300"/>
    <s v="Hausse"/>
    <n v="260"/>
    <s v="Baisse"/>
    <n v="252"/>
    <n v="29694.818443791941"/>
    <n v="0.21371788953673379"/>
    <n v="7.1192102242354043"/>
    <n v="9.6232410349523381"/>
    <m/>
    <m/>
    <n v="23865"/>
    <n v="0.19672781145262142"/>
    <n v="23616"/>
    <n v="4.5435298102981025E-2"/>
    <n v="4.4573202276254529"/>
    <n v="116624"/>
    <n v="11778"/>
    <n v="0.10099121964604198"/>
    <n v="6.3751886404170663E-2"/>
    <n v="3.7239333241871314E-2"/>
    <n v="0.36873832569196807"/>
    <n v="0.20199999999999999"/>
    <n v="3.3000000000000007"/>
    <n v="22010"/>
    <n v="0.11782630777044178"/>
    <n v="13872"/>
    <n v="92.672967128027679"/>
    <s v="Défavorisé"/>
    <n v="0.58773068050749711"/>
    <n v="0.12175605536332182"/>
    <n v="5.2840253748558247E-2"/>
    <n v="8.5279700115340251E-2"/>
    <n v="0.15239331026528258"/>
    <n v="0.47477064220183485"/>
    <n v="0.52522935779816515"/>
    <n v="872"/>
    <n v="3.669724770642202E-2"/>
    <n v="0.32798165137614677"/>
    <n v="0.42660550458715596"/>
    <n v="0.1915137614678899"/>
    <n v="1.7201834862385322E-2"/>
    <n v="0.19235945826013928"/>
    <n v="1.5028770303325913E-2"/>
    <n v="0.172779515690725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F1A0CE-DCA2-4D0C-8A9A-E8EDFC9E9164}" name="Tableau croisé dynamique1" cacheId="0" dataOnRows="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B8" firstHeaderRow="0" firstDataRow="0" firstDataCol="0" rowPageCount="1" colPageCount="1"/>
  <pivotFields count="171">
    <pivotField showAll="0"/>
    <pivotField name="Nom" axis="axisPage" showAll="0">
      <items count="1266">
        <item x="38"/>
        <item m="1" x="694"/>
        <item x="32"/>
        <item m="1" x="504"/>
        <item m="1" x="462"/>
        <item m="1" x="111"/>
        <item m="1" x="304"/>
        <item x="11"/>
        <item m="1" x="728"/>
        <item m="1" x="145"/>
        <item m="1" x="1002"/>
        <item m="1" x="897"/>
        <item m="1" x="323"/>
        <item m="1" x="1174"/>
        <item m="1" x="88"/>
        <item m="1" x="1007"/>
        <item m="1" x="533"/>
        <item m="1" x="556"/>
        <item m="1" x="1250"/>
        <item m="1" x="175"/>
        <item m="1" x="606"/>
        <item m="1" x="147"/>
        <item m="1" x="361"/>
        <item m="1" x="939"/>
        <item m="1" x="268"/>
        <item x="56"/>
        <item m="1" x="158"/>
        <item x="14"/>
        <item m="1" x="735"/>
        <item x="10"/>
        <item m="1" x="1176"/>
        <item m="1" x="977"/>
        <item m="1" x="818"/>
        <item m="1" x="501"/>
        <item m="1" x="139"/>
        <item m="1" x="1165"/>
        <item x="57"/>
        <item m="1" x="663"/>
        <item m="1" x="827"/>
        <item m="1" x="327"/>
        <item m="1" x="765"/>
        <item x="21"/>
        <item m="1" x="832"/>
        <item m="1" x="428"/>
        <item m="1" x="1258"/>
        <item m="1" x="1200"/>
        <item m="1" x="178"/>
        <item m="1" x="639"/>
        <item m="1" x="129"/>
        <item m="1" x="1211"/>
        <item m="1" x="360"/>
        <item m="1" x="146"/>
        <item m="1" x="1130"/>
        <item m="1" x="1187"/>
        <item m="1" x="792"/>
        <item m="1" x="1229"/>
        <item x="40"/>
        <item m="1" x="970"/>
        <item m="1" x="997"/>
        <item x="58"/>
        <item m="1" x="1253"/>
        <item m="1" x="775"/>
        <item m="1" x="1197"/>
        <item x="39"/>
        <item m="1" x="1223"/>
        <item m="1" x="1026"/>
        <item x="36"/>
        <item x="51"/>
        <item m="1" x="168"/>
        <item m="1" x="98"/>
        <item m="1" x="919"/>
        <item m="1" x="707"/>
        <item m="1" x="912"/>
        <item m="1" x="1170"/>
        <item m="1" x="544"/>
        <item m="1" x="815"/>
        <item m="1" x="560"/>
        <item m="1" x="309"/>
        <item m="1" x="1221"/>
        <item m="1" x="400"/>
        <item m="1" x="368"/>
        <item m="1" x="151"/>
        <item m="1" x="686"/>
        <item m="1" x="747"/>
        <item m="1" x="1252"/>
        <item m="1" x="1263"/>
        <item x="0"/>
        <item m="1" x="561"/>
        <item m="1" x="858"/>
        <item x="43"/>
        <item x="29"/>
        <item m="1" x="125"/>
        <item m="1" x="342"/>
        <item m="1" x="633"/>
        <item m="1" x="1063"/>
        <item m="1" x="81"/>
        <item m="1" x="426"/>
        <item m="1" x="1255"/>
        <item m="1" x="1237"/>
        <item m="1" x="1135"/>
        <item m="1" x="727"/>
        <item m="1" x="553"/>
        <item m="1" x="394"/>
        <item m="1" x="202"/>
        <item m="1" x="1248"/>
        <item m="1" x="1245"/>
        <item m="1" x="534"/>
        <item x="47"/>
        <item m="1" x="791"/>
        <item m="1" x="241"/>
        <item m="1" x="425"/>
        <item m="1" x="1191"/>
        <item m="1" x="419"/>
        <item m="1" x="1244"/>
        <item m="1" x="906"/>
        <item m="1" x="424"/>
        <item m="1" x="1210"/>
        <item m="1" x="1181"/>
        <item m="1" x="1251"/>
        <item m="1" x="1053"/>
        <item m="1" x="637"/>
        <item m="1" x="1184"/>
        <item m="1" x="227"/>
        <item m="1" x="1260"/>
        <item m="1" x="898"/>
        <item m="1" x="1162"/>
        <item m="1" x="230"/>
        <item m="1" x="922"/>
        <item m="1" x="1175"/>
        <item m="1" x="174"/>
        <item m="1" x="954"/>
        <item m="1" x="767"/>
        <item m="1" x="127"/>
        <item m="1" x="887"/>
        <item m="1" x="879"/>
        <item m="1" x="605"/>
        <item m="1" x="527"/>
        <item m="1" x="305"/>
        <item m="1" x="602"/>
        <item m="1" x="734"/>
        <item m="1" x="1118"/>
        <item m="1" x="700"/>
        <item m="1" x="628"/>
        <item m="1" x="529"/>
        <item x="9"/>
        <item m="1" x="1247"/>
        <item m="1" x="67"/>
        <item m="1" x="935"/>
        <item m="1" x="223"/>
        <item m="1" x="1051"/>
        <item m="1" x="1259"/>
        <item x="55"/>
        <item m="1" x="68"/>
        <item m="1" x="1249"/>
        <item m="1" x="771"/>
        <item m="1" x="61"/>
        <item m="1" x="1161"/>
        <item m="1" x="235"/>
        <item m="1" x="1113"/>
        <item m="1" x="62"/>
        <item m="1" x="1216"/>
        <item m="1" x="355"/>
        <item m="1" x="445"/>
        <item m="1" x="78"/>
        <item m="1" x="422"/>
        <item x="52"/>
        <item m="1" x="714"/>
        <item m="1" x="692"/>
        <item m="1" x="883"/>
        <item m="1" x="1206"/>
        <item m="1" x="317"/>
        <item m="1" x="337"/>
        <item m="1" x="749"/>
        <item m="1" x="1065"/>
        <item m="1" x="701"/>
        <item m="1" x="328"/>
        <item m="1" x="1190"/>
        <item m="1" x="390"/>
        <item m="1" x="514"/>
        <item m="1" x="447"/>
        <item x="60"/>
        <item x="27"/>
        <item m="1" x="980"/>
        <item m="1" x="1193"/>
        <item x="19"/>
        <item m="1" x="1143"/>
        <item m="1" x="1059"/>
        <item m="1" x="622"/>
        <item m="1" x="1019"/>
        <item m="1" x="226"/>
        <item m="1" x="528"/>
        <item m="1" x="909"/>
        <item m="1" x="889"/>
        <item m="1" x="896"/>
        <item m="1" x="744"/>
        <item m="1" x="768"/>
        <item m="1" x="69"/>
        <item m="1" x="1031"/>
        <item x="34"/>
        <item m="1" x="1008"/>
        <item x="4"/>
        <item m="1" x="1204"/>
        <item m="1" x="841"/>
        <item m="1" x="124"/>
        <item m="1" x="1232"/>
        <item m="1" x="743"/>
        <item m="1" x="555"/>
        <item m="1" x="1020"/>
        <item m="1" x="207"/>
        <item m="1" x="690"/>
        <item m="1" x="1219"/>
        <item m="1" x="391"/>
        <item m="1" x="942"/>
        <item m="1" x="233"/>
        <item x="53"/>
        <item m="1" x="863"/>
        <item m="1" x="152"/>
        <item m="1" x="403"/>
        <item m="1" x="1040"/>
        <item m="1" x="824"/>
        <item m="1" x="1166"/>
        <item m="1" x="624"/>
        <item x="42"/>
        <item x="15"/>
        <item x="18"/>
        <item m="1" x="813"/>
        <item x="44"/>
        <item m="1" x="770"/>
        <item m="1" x="976"/>
        <item m="1" x="739"/>
        <item m="1" x="349"/>
        <item m="1" x="867"/>
        <item m="1" x="552"/>
        <item m="1" x="975"/>
        <item m="1" x="381"/>
        <item m="1" x="833"/>
        <item m="1" x="936"/>
        <item m="1" x="414"/>
        <item m="1" x="397"/>
        <item m="1" x="604"/>
        <item m="1" x="1141"/>
        <item m="1" x="569"/>
        <item m="1" x="379"/>
        <item m="1" x="565"/>
        <item m="1" x="781"/>
        <item m="1" x="786"/>
        <item m="1" x="750"/>
        <item m="1" x="1101"/>
        <item m="1" x="84"/>
        <item m="1" x="338"/>
        <item m="1" x="190"/>
        <item m="1" x="719"/>
        <item m="1" x="802"/>
        <item m="1" x="1046"/>
        <item m="1" x="1139"/>
        <item m="1" x="769"/>
        <item m="1" x="1142"/>
        <item m="1" x="1115"/>
        <item m="1" x="650"/>
        <item m="1" x="76"/>
        <item m="1" x="1167"/>
        <item m="1" x="956"/>
        <item m="1" x="1214"/>
        <item m="1" x="1045"/>
        <item m="1" x="554"/>
        <item m="1" x="610"/>
        <item m="1" x="785"/>
        <item m="1" x="483"/>
        <item m="1" x="446"/>
        <item m="1" x="705"/>
        <item m="1" x="149"/>
        <item m="1" x="580"/>
        <item m="1" x="1047"/>
        <item m="1" x="253"/>
        <item m="1" x="577"/>
        <item m="1" x="71"/>
        <item m="1" x="967"/>
        <item m="1" x="987"/>
        <item m="1" x="176"/>
        <item m="1" x="491"/>
        <item m="1" x="804"/>
        <item m="1" x="373"/>
        <item m="1" x="1230"/>
        <item m="1" x="261"/>
        <item m="1" x="148"/>
        <item m="1" x="738"/>
        <item m="1" x="352"/>
        <item m="1" x="559"/>
        <item m="1" x="1018"/>
        <item m="1" x="245"/>
        <item m="1" x="135"/>
        <item m="1" x="875"/>
        <item m="1" x="640"/>
        <item m="1" x="1012"/>
        <item m="1" x="266"/>
        <item m="1" x="519"/>
        <item m="1" x="969"/>
        <item m="1" x="396"/>
        <item m="1" x="1148"/>
        <item m="1" x="591"/>
        <item m="1" x="239"/>
        <item m="1" x="492"/>
        <item m="1" x="507"/>
        <item m="1" x="595"/>
        <item m="1" x="163"/>
        <item m="1" x="838"/>
        <item m="1" x="508"/>
        <item m="1" x="362"/>
        <item m="1" x="1168"/>
        <item m="1" x="196"/>
        <item m="1" x="658"/>
        <item m="1" x="809"/>
        <item m="1" x="220"/>
        <item m="1" x="571"/>
        <item m="1" x="418"/>
        <item m="1" x="933"/>
        <item m="1" x="155"/>
        <item m="1" x="255"/>
        <item m="1" x="284"/>
        <item m="1" x="916"/>
        <item m="1" x="285"/>
        <item m="1" x="351"/>
        <item m="1" x="1057"/>
        <item m="1" x="1030"/>
        <item m="1" x="398"/>
        <item m="1" x="377"/>
        <item m="1" x="399"/>
        <item m="1" x="359"/>
        <item m="1" x="113"/>
        <item m="1" x="110"/>
        <item m="1" x="102"/>
        <item m="1" x="194"/>
        <item m="1" x="276"/>
        <item m="1" x="869"/>
        <item m="1" x="218"/>
        <item m="1" x="905"/>
        <item m="1" x="77"/>
        <item m="1" x="860"/>
        <item m="1" x="1106"/>
        <item m="1" x="543"/>
        <item m="1" x="959"/>
        <item m="1" x="101"/>
        <item m="1" x="472"/>
        <item m="1" x="479"/>
        <item m="1" x="800"/>
        <item m="1" x="1074"/>
        <item m="1" x="181"/>
        <item m="1" x="682"/>
        <item m="1" x="523"/>
        <item m="1" x="947"/>
        <item m="1" x="960"/>
        <item m="1" x="182"/>
        <item m="1" x="1195"/>
        <item m="1" x="441"/>
        <item m="1" x="363"/>
        <item m="1" x="814"/>
        <item m="1" x="962"/>
        <item m="1" x="108"/>
        <item m="1" x="876"/>
        <item m="1" x="645"/>
        <item m="1" x="866"/>
        <item m="1" x="511"/>
        <item m="1" x="395"/>
        <item m="1" x="1029"/>
        <item m="1" x="356"/>
        <item m="1" x="797"/>
        <item m="1" x="894"/>
        <item m="1" x="998"/>
        <item m="1" x="1240"/>
        <item m="1" x="247"/>
        <item m="1" x="806"/>
        <item m="1" x="180"/>
        <item m="1" x="908"/>
        <item m="1" x="225"/>
        <item m="1" x="584"/>
        <item m="1" x="93"/>
        <item m="1" x="366"/>
        <item m="1" x="964"/>
        <item m="1" x="153"/>
        <item m="1" x="713"/>
        <item m="1" x="423"/>
        <item m="1" x="788"/>
        <item m="1" x="1147"/>
        <item m="1" x="754"/>
        <item m="1" x="1035"/>
        <item m="1" x="843"/>
        <item m="1" x="442"/>
        <item m="1" x="943"/>
        <item m="1" x="1127"/>
        <item m="1" x="251"/>
        <item m="1" x="615"/>
        <item m="1" x="114"/>
        <item m="1" x="156"/>
        <item m="1" x="331"/>
        <item m="1" x="187"/>
        <item m="1" x="73"/>
        <item m="1" x="295"/>
        <item m="1" x="219"/>
        <item m="1" x="1056"/>
        <item m="1" x="415"/>
        <item m="1" x="773"/>
        <item m="1" x="890"/>
        <item m="1" x="1006"/>
        <item m="1" x="117"/>
        <item m="1" x="301"/>
        <item m="1" x="200"/>
        <item m="1" x="267"/>
        <item m="1" x="759"/>
        <item m="1" x="179"/>
        <item m="1" x="623"/>
        <item m="1" x="443"/>
        <item m="1" x="1153"/>
        <item m="1" x="258"/>
        <item m="1" x="107"/>
        <item m="1" x="455"/>
        <item m="1" x="315"/>
        <item m="1" x="1058"/>
        <item m="1" x="900"/>
        <item m="1" x="660"/>
        <item m="1" x="648"/>
        <item m="1" x="452"/>
        <item m="1" x="382"/>
        <item m="1" x="1073"/>
        <item m="1" x="636"/>
        <item m="1" x="1083"/>
        <item m="1" x="412"/>
        <item m="1" x="79"/>
        <item m="1" x="963"/>
        <item m="1" x="730"/>
        <item m="1" x="816"/>
        <item m="1" x="94"/>
        <item m="1" x="547"/>
        <item m="1" x="678"/>
        <item m="1" x="466"/>
        <item m="1" x="333"/>
        <item m="1" x="203"/>
        <item m="1" x="861"/>
        <item m="1" x="625"/>
        <item m="1" x="1207"/>
        <item m="1" x="664"/>
        <item m="1" x="1090"/>
        <item m="1" x="1179"/>
        <item m="1" x="484"/>
        <item m="1" x="1042"/>
        <item m="1" x="668"/>
        <item m="1" x="100"/>
        <item m="1" x="1050"/>
        <item m="1" x="589"/>
        <item m="1" x="737"/>
        <item m="1" x="901"/>
        <item m="1" x="603"/>
        <item m="1" x="1107"/>
        <item m="1" x="1203"/>
        <item m="1" x="171"/>
        <item m="1" x="1155"/>
        <item m="1" x="911"/>
        <item m="1" x="222"/>
        <item m="1" x="817"/>
        <item m="1" x="546"/>
        <item m="1" x="1243"/>
        <item m="1" x="436"/>
        <item m="1" x="499"/>
        <item m="1" x="354"/>
        <item m="1" x="592"/>
        <item m="1" x="1109"/>
        <item m="1" x="515"/>
        <item m="1" x="1220"/>
        <item m="1" x="659"/>
        <item m="1" x="1108"/>
        <item m="1" x="1105"/>
        <item m="1" x="1094"/>
        <item m="1" x="691"/>
        <item m="1" x="937"/>
        <item m="1" x="541"/>
        <item m="1" x="619"/>
        <item m="1" x="1137"/>
        <item m="1" x="122"/>
        <item m="1" x="653"/>
        <item m="1" x="581"/>
        <item m="1" x="450"/>
        <item m="1" x="480"/>
        <item m="1" x="994"/>
        <item m="1" x="630"/>
        <item m="1" x="574"/>
        <item m="1" x="198"/>
        <item m="1" x="989"/>
        <item m="1" x="453"/>
        <item m="1" x="293"/>
        <item m="1" x="973"/>
        <item m="1" x="159"/>
        <item m="1" x="1262"/>
        <item m="1" x="741"/>
        <item m="1" x="819"/>
        <item m="1" x="481"/>
        <item m="1" x="319"/>
        <item m="1" x="294"/>
        <item m="1" x="432"/>
        <item m="1" x="201"/>
        <item m="1" x="579"/>
        <item m="1" x="367"/>
        <item m="1" x="488"/>
        <item m="1" x="115"/>
        <item m="1" x="231"/>
        <item m="1" x="1261"/>
        <item m="1" x="365"/>
        <item m="1" x="755"/>
        <item m="1" x="983"/>
        <item m="1" x="724"/>
        <item m="1" x="1098"/>
        <item m="1" x="1246"/>
        <item m="1" x="1036"/>
        <item m="1" x="795"/>
        <item m="1" x="674"/>
        <item m="1" x="643"/>
        <item m="1" x="132"/>
        <item m="1" x="343"/>
        <item m="1" x="641"/>
        <item m="1" x="681"/>
        <item m="1" x="503"/>
        <item m="1" x="1124"/>
        <item m="1" x="812"/>
        <item m="1" x="1254"/>
        <item m="1" x="420"/>
        <item m="1" x="915"/>
        <item m="1" x="913"/>
        <item m="1" x="613"/>
        <item m="1" x="731"/>
        <item m="1" x="518"/>
        <item m="1" x="740"/>
        <item m="1" x="564"/>
        <item m="1" x="657"/>
        <item m="1" x="350"/>
        <item m="1" x="805"/>
        <item m="1" x="991"/>
        <item m="1" x="260"/>
        <item m="1" x="388"/>
        <item m="1" x="454"/>
        <item m="1" x="401"/>
        <item m="1" x="588"/>
        <item m="1" x="1092"/>
        <item m="1" x="856"/>
        <item m="1" x="563"/>
        <item m="1" x="872"/>
        <item m="1" x="558"/>
        <item m="1" x="540"/>
        <item m="1" x="1169"/>
        <item m="1" x="733"/>
        <item m="1" x="259"/>
        <item m="1" x="120"/>
        <item m="1" x="410"/>
        <item m="1" x="498"/>
        <item m="1" x="950"/>
        <item m="1" x="1199"/>
        <item m="1" x="434"/>
        <item m="1" x="1054"/>
        <item m="1" x="183"/>
        <item m="1" x="907"/>
        <item m="1" x="449"/>
        <item m="1" x="1096"/>
        <item m="1" x="642"/>
        <item m="1" x="877"/>
        <item m="1" x="497"/>
        <item m="1" x="697"/>
        <item m="1" x="1080"/>
        <item m="1" x="489"/>
        <item m="1" x="1114"/>
        <item m="1" x="677"/>
        <item m="1" x="576"/>
        <item m="1" x="1041"/>
        <item m="1" x="358"/>
        <item m="1" x="1001"/>
        <item m="1" x="823"/>
        <item m="1" x="837"/>
        <item m="1" x="404"/>
        <item m="1" x="212"/>
        <item m="1" x="944"/>
        <item m="1" x="89"/>
        <item m="1" x="722"/>
        <item m="1" x="476"/>
        <item m="1" x="273"/>
        <item m="1" x="599"/>
        <item m="1" x="982"/>
        <item m="1" x="1038"/>
        <item m="1" x="510"/>
        <item m="1" x="1215"/>
        <item m="1" x="161"/>
        <item m="1" x="128"/>
        <item m="1" x="924"/>
        <item m="1" x="191"/>
        <item m="1" x="292"/>
        <item m="1" x="590"/>
        <item m="1" x="1070"/>
        <item m="1" x="930"/>
        <item m="1" x="946"/>
        <item m="1" x="130"/>
        <item m="1" x="1052"/>
        <item m="1" x="214"/>
        <item m="1" x="471"/>
        <item m="1" x="277"/>
        <item m="1" x="899"/>
        <item m="1" x="789"/>
        <item m="1" x="927"/>
        <item m="1" x="169"/>
        <item m="1" x="1121"/>
        <item m="1" x="520"/>
        <item m="1" x="1102"/>
        <item m="1" x="934"/>
        <item m="1" x="86"/>
        <item m="1" x="1234"/>
        <item m="1" x="618"/>
        <item m="1" x="237"/>
        <item m="1" x="696"/>
        <item m="1" x="1264"/>
        <item m="1" x="847"/>
        <item m="1" x="154"/>
        <item m="1" x="882"/>
        <item m="1" x="612"/>
        <item m="1" x="380"/>
        <item m="1" x="433"/>
        <item m="1" x="96"/>
        <item m="1" x="1014"/>
        <item m="1" x="469"/>
        <item m="1" x="542"/>
        <item m="1" x="1088"/>
        <item m="1" x="952"/>
        <item m="1" x="137"/>
        <item m="1" x="1149"/>
        <item m="1" x="1164"/>
        <item m="1" x="312"/>
        <item m="1" x="177"/>
        <item m="1" x="948"/>
        <item m="1" x="140"/>
        <item m="1" x="509"/>
        <item m="1" x="104"/>
        <item m="1" x="216"/>
        <item m="1" x="525"/>
        <item m="1" x="718"/>
        <item m="1" x="384"/>
        <item m="1" x="1202"/>
        <item m="1" x="910"/>
        <item m="1" x="931"/>
        <item m="1" x="64"/>
        <item m="1" x="324"/>
        <item m="1" x="141"/>
        <item m="1" x="467"/>
        <item m="1" x="478"/>
        <item m="1" x="716"/>
        <item m="1" x="1178"/>
        <item m="1" x="893"/>
        <item m="1" x="274"/>
        <item m="1" x="709"/>
        <item m="1" x="406"/>
        <item m="1" x="1016"/>
        <item m="1" x="971"/>
        <item m="1" x="1043"/>
        <item m="1" x="902"/>
        <item m="1" x="978"/>
        <item m="1" x="262"/>
        <item m="1" x="586"/>
        <item m="1" x="601"/>
        <item m="1" x="321"/>
        <item m="1" x="1060"/>
        <item m="1" x="252"/>
        <item m="1" x="335"/>
        <item m="1" x="583"/>
        <item m="1" x="1257"/>
        <item m="1" x="234"/>
        <item m="1" x="808"/>
        <item m="1" x="477"/>
        <item m="1" x="389"/>
        <item m="1" x="1055"/>
        <item m="1" x="667"/>
        <item m="1" x="109"/>
        <item m="1" x="374"/>
        <item m="1" x="164"/>
        <item m="1" x="1049"/>
        <item m="1" x="279"/>
        <item m="1" x="524"/>
        <item m="1" x="473"/>
        <item m="1" x="493"/>
        <item m="1" x="873"/>
        <item m="1" x="672"/>
        <item m="1" x="638"/>
        <item m="1" x="270"/>
        <item m="1" x="955"/>
        <item m="1" x="1082"/>
        <item m="1" x="647"/>
        <item m="1" x="904"/>
        <item m="1" x="92"/>
        <item m="1" x="1032"/>
        <item m="1" x="344"/>
        <item m="1" x="662"/>
        <item m="1" x="185"/>
        <item m="1" x="119"/>
        <item m="1" x="870"/>
        <item m="1" x="238"/>
        <item m="1" x="981"/>
        <item m="1" x="80"/>
        <item m="1" x="465"/>
        <item m="1" x="205"/>
        <item m="1" x="683"/>
        <item m="1" x="951"/>
        <item m="1" x="614"/>
        <item m="1" x="708"/>
        <item m="1" x="199"/>
        <item m="1" x="1003"/>
        <item m="1" x="1071"/>
        <item m="1" x="204"/>
        <item m="1" x="752"/>
        <item m="1" x="780"/>
        <item m="1" x="458"/>
        <item m="1" x="307"/>
        <item m="1" x="160"/>
        <item m="1" x="892"/>
        <item m="1" x="308"/>
        <item m="1" x="593"/>
        <item m="1" x="568"/>
        <item m="1" x="684"/>
        <item m="1" x="291"/>
        <item m="1" x="1145"/>
        <item m="1" x="1086"/>
        <item m="1" x="464"/>
        <item m="1" x="607"/>
        <item m="1" x="444"/>
        <item m="1" x="451"/>
        <item m="1" x="1024"/>
        <item m="1" x="522"/>
        <item m="1" x="456"/>
        <item m="1" x="617"/>
        <item m="1" x="949"/>
        <item m="1" x="1000"/>
        <item m="1" x="670"/>
        <item m="1" x="1062"/>
        <item m="1" x="629"/>
        <item m="1" x="1116"/>
        <item m="1" x="723"/>
        <item m="1" x="1099"/>
        <item m="1" x="103"/>
        <item m="1" x="1078"/>
        <item m="1" x="502"/>
        <item m="1" x="1185"/>
        <item m="1" x="1186"/>
        <item m="1" x="763"/>
        <item m="1" x="1132"/>
        <item m="1" x="437"/>
        <item m="1" x="965"/>
        <item m="1" x="914"/>
        <item m="1" x="1075"/>
        <item m="1" x="721"/>
        <item m="1" x="496"/>
        <item m="1" x="487"/>
        <item m="1" x="990"/>
        <item m="1" x="1079"/>
        <item m="1" x="704"/>
        <item m="1" x="689"/>
        <item m="1" x="1067"/>
        <item m="1" x="871"/>
        <item m="1" x="881"/>
        <item m="1" x="688"/>
        <item m="1" x="1095"/>
        <item m="1" x="862"/>
        <item m="1" x="1028"/>
        <item m="1" x="310"/>
        <item m="1" x="972"/>
        <item m="1" x="126"/>
        <item m="1" x="903"/>
        <item m="1" x="549"/>
        <item m="1" x="402"/>
        <item m="1" x="703"/>
        <item m="1" x="1236"/>
        <item m="1" x="87"/>
        <item m="1" x="655"/>
        <item m="1" x="961"/>
        <item m="1" x="1133"/>
        <item m="1" x="1084"/>
        <item m="1" x="364"/>
        <item m="1" x="407"/>
        <item m="1" x="698"/>
        <item m="1" x="505"/>
        <item m="1" x="679"/>
        <item m="1" x="938"/>
        <item m="1" x="1144"/>
        <item m="1" x="616"/>
        <item m="1" x="311"/>
        <item m="1" x="993"/>
        <item m="1" x="371"/>
        <item m="1" x="166"/>
        <item m="1" x="596"/>
        <item m="1" x="995"/>
        <item m="1" x="1034"/>
        <item m="1" x="852"/>
        <item m="1" x="1100"/>
        <item m="1" x="1089"/>
        <item m="1" x="598"/>
        <item m="1" x="627"/>
        <item m="1" x="929"/>
        <item m="1" x="1163"/>
        <item m="1" x="1134"/>
        <item m="1" x="495"/>
        <item m="1" x="772"/>
        <item m="1" x="242"/>
        <item m="1" x="736"/>
        <item m="1" x="1091"/>
        <item m="1" x="1159"/>
        <item m="1" x="263"/>
        <item m="1" x="485"/>
        <item m="1" x="538"/>
        <item m="1" x="578"/>
        <item m="1" x="486"/>
        <item m="1" x="228"/>
        <item m="1" x="430"/>
        <item m="1" x="217"/>
        <item m="1" x="782"/>
        <item m="1" x="1136"/>
        <item m="1" x="532"/>
        <item m="1" x="413"/>
        <item m="1" x="248"/>
        <item m="1" x="439"/>
        <item m="1" x="567"/>
        <item m="1" x="845"/>
        <item m="1" x="702"/>
        <item m="1" x="1044"/>
        <item m="1" x="548"/>
        <item m="1" x="330"/>
        <item m="1" x="1066"/>
        <item m="1" x="91"/>
        <item m="1" x="257"/>
        <item m="1" x="1120"/>
        <item m="1" x="1160"/>
        <item m="1" x="966"/>
        <item m="1" x="1039"/>
        <item m="1" x="611"/>
        <item m="1" x="1152"/>
        <item m="1" x="834"/>
        <item m="1" x="1209"/>
        <item m="1" x="941"/>
        <item m="1" x="957"/>
        <item m="1" x="288"/>
        <item m="1" x="582"/>
        <item m="1" x="742"/>
        <item m="1" x="1064"/>
        <item m="1" x="1235"/>
        <item m="1" x="490"/>
        <item m="1" x="468"/>
        <item m="1" x="566"/>
        <item m="1" x="421"/>
        <item m="1" x="165"/>
        <item m="1" x="953"/>
        <item m="1" x="1069"/>
        <item m="1" x="318"/>
        <item m="1" x="1097"/>
        <item m="1" x="375"/>
        <item m="1" x="851"/>
        <item m="1" x="482"/>
        <item m="1" x="760"/>
        <item m="1" x="1122"/>
        <item m="1" x="1192"/>
        <item m="1" x="729"/>
        <item m="1" x="803"/>
        <item m="1" x="675"/>
        <item m="1" x="680"/>
        <item m="1" x="726"/>
        <item m="1" x="1037"/>
        <item m="1" x="828"/>
        <item m="1" x="778"/>
        <item m="1" x="463"/>
        <item m="1" x="289"/>
        <item m="1" x="66"/>
        <item m="1" x="1125"/>
        <item m="1" x="1213"/>
        <item m="1" x="1077"/>
        <item m="1" x="1048"/>
        <item m="1" x="822"/>
        <item m="1" x="206"/>
        <item m="1" x="777"/>
        <item m="1" x="766"/>
        <item m="1" x="1256"/>
        <item m="1" x="545"/>
        <item m="1" x="1212"/>
        <item m="1" x="1228"/>
        <item m="1" x="1111"/>
        <item m="1" x="302"/>
        <item m="1" x="968"/>
        <item m="1" x="835"/>
        <item m="1" x="753"/>
        <item m="1" x="118"/>
        <item m="1" x="1205"/>
        <item m="1" x="1158"/>
        <item m="1" x="854"/>
        <item m="1" x="320"/>
        <item m="1" x="811"/>
        <item m="1" x="1231"/>
        <item m="1" x="787"/>
        <item m="1" x="1150"/>
        <item m="1" x="885"/>
        <item m="1" x="1128"/>
        <item m="1" x="570"/>
        <item m="1" x="746"/>
        <item m="1" x="1022"/>
        <item m="1" x="526"/>
        <item m="1" x="438"/>
        <item m="1" x="665"/>
        <item m="1" x="123"/>
        <item m="1" x="1126"/>
        <item m="1" x="794"/>
        <item m="1" x="1061"/>
        <item m="1" x="1004"/>
        <item m="1" x="1119"/>
        <item m="1" x="793"/>
        <item m="1" x="671"/>
        <item m="1" x="985"/>
        <item m="1" x="631"/>
        <item m="1" x="240"/>
        <item m="1" x="1172"/>
        <item m="1" x="608"/>
        <item m="1" x="1017"/>
        <item m="1" x="573"/>
        <item m="1" x="874"/>
        <item m="1" x="921"/>
        <item m="1" x="1151"/>
        <item m="1" x="188"/>
        <item m="1" x="831"/>
        <item m="1" x="886"/>
        <item m="1" x="849"/>
        <item m="1" x="334"/>
        <item m="1" x="322"/>
        <item m="1" x="926"/>
        <item m="1" x="557"/>
        <item m="1" x="999"/>
        <item m="1" x="859"/>
        <item m="1" x="826"/>
        <item m="1" x="1188"/>
        <item m="1" x="299"/>
        <item m="1" x="336"/>
        <item m="1" x="940"/>
        <item m="1" x="1208"/>
        <item m="1" x="725"/>
        <item m="1" x="1222"/>
        <item m="1" x="761"/>
        <item m="1" x="878"/>
        <item m="1" x="1033"/>
        <item m="1" x="500"/>
        <item m="1" x="210"/>
        <item m="1" x="385"/>
        <item m="1" x="562"/>
        <item m="1" x="1068"/>
        <item m="1" x="254"/>
        <item m="1" x="1140"/>
        <item m="1" x="1182"/>
        <item m="1" x="144"/>
        <item m="1" x="316"/>
        <item m="1" x="186"/>
        <item m="1" x="923"/>
        <item m="1" x="208"/>
        <item m="1" x="348"/>
        <item m="1" x="531"/>
        <item m="1" x="244"/>
        <item m="1" x="758"/>
        <item m="1" x="63"/>
        <item m="1" x="339"/>
        <item m="1" x="345"/>
        <item m="1" x="609"/>
        <item m="1" x="193"/>
        <item m="1" x="243"/>
        <item m="1" x="776"/>
        <item m="1" x="1154"/>
        <item m="1" x="572"/>
        <item m="1" x="170"/>
        <item m="1" x="215"/>
        <item m="1" x="272"/>
        <item m="1" x="1011"/>
        <item m="1" x="229"/>
        <item m="1" x="666"/>
        <item m="1" x="597"/>
        <item m="1" x="209"/>
        <item m="1" x="325"/>
        <item m="1" x="853"/>
        <item m="1" x="341"/>
        <item m="1" x="157"/>
        <item m="1" x="644"/>
        <item m="1" x="551"/>
        <item m="1" x="884"/>
        <item m="1" x="314"/>
        <item m="1" x="790"/>
        <item m="1" x="133"/>
        <item m="1" x="143"/>
        <item m="1" x="626"/>
        <item m="1" x="459"/>
        <item m="1" x="784"/>
        <item m="1" x="383"/>
        <item m="1" x="715"/>
        <item m="1" x="269"/>
        <item m="1" x="232"/>
        <item m="1" x="693"/>
        <item m="1" x="287"/>
        <item m="1" x="857"/>
        <item m="1" x="1177"/>
        <item m="1" x="1157"/>
        <item m="1" x="370"/>
        <item m="1" x="470"/>
        <item m="1" x="431"/>
        <item m="1" x="211"/>
        <item m="1" x="895"/>
        <item m="1" x="844"/>
        <item m="1" x="1183"/>
        <item m="1" x="1196"/>
        <item m="1" x="1072"/>
        <item m="1" x="131"/>
        <item m="1" x="635"/>
        <item m="1" x="621"/>
        <item m="1" x="1081"/>
        <item m="1" x="353"/>
        <item m="1" x="357"/>
        <item m="1" x="585"/>
        <item m="1" x="1013"/>
        <item m="1" x="855"/>
        <item m="1" x="97"/>
        <item m="1" x="1085"/>
        <item m="1" x="106"/>
        <item m="1" x="506"/>
        <item m="1" x="112"/>
        <item m="1" x="888"/>
        <item m="1" x="600"/>
        <item m="1" x="340"/>
        <item m="1" x="313"/>
        <item m="1" x="99"/>
        <item m="1" x="669"/>
        <item m="1" x="706"/>
        <item m="1" x="1093"/>
        <item m="1" x="920"/>
        <item m="1" x="249"/>
        <item m="1" x="513"/>
        <item m="1" x="184"/>
        <item m="1" x="416"/>
        <item m="1" x="347"/>
        <item m="1" x="475"/>
        <item m="1" x="387"/>
        <item m="1" x="386"/>
        <item m="1" x="494"/>
        <item m="1" x="283"/>
        <item m="1" x="1233"/>
        <item m="1" x="958"/>
        <item m="1" x="74"/>
        <item m="1" x="891"/>
        <item m="1" x="842"/>
        <item m="1" x="516"/>
        <item m="1" x="825"/>
        <item m="1" x="880"/>
        <item m="1" x="649"/>
        <item m="1" x="840"/>
        <item m="1" x="685"/>
        <item m="1" x="1010"/>
        <item m="1" x="712"/>
        <item m="1" x="711"/>
        <item m="1" x="1201"/>
        <item m="1" x="984"/>
        <item m="1" x="839"/>
        <item m="1" x="332"/>
        <item m="1" x="1227"/>
        <item m="1" x="829"/>
        <item m="1" x="1123"/>
        <item m="1" x="435"/>
        <item m="1" x="762"/>
        <item m="1" x="1104"/>
        <item m="1" x="796"/>
        <item m="1" x="427"/>
        <item m="1" x="634"/>
        <item m="1" x="830"/>
        <item m="1" x="512"/>
        <item m="1" x="695"/>
        <item m="1" x="1129"/>
        <item m="1" x="392"/>
        <item m="1" x="72"/>
        <item m="1" x="1194"/>
        <item m="1" x="162"/>
        <item m="1" x="405"/>
        <item m="1" x="539"/>
        <item m="1" x="1226"/>
        <item m="1" x="440"/>
        <item m="1" x="265"/>
        <item m="1" x="189"/>
        <item m="1" x="474"/>
        <item m="1" x="720"/>
        <item m="1" x="783"/>
        <item m="1" x="868"/>
        <item m="1" x="429"/>
        <item m="1" x="651"/>
        <item m="1" x="346"/>
        <item m="1" x="1023"/>
        <item m="1" x="236"/>
        <item m="1" x="974"/>
        <item m="1" x="928"/>
        <item m="1" x="1117"/>
        <item m="1" x="587"/>
        <item m="1" x="256"/>
        <item m="1" x="278"/>
        <item m="1" x="197"/>
        <item m="1" x="82"/>
        <item m="1" x="116"/>
        <item m="1" x="378"/>
        <item m="1" x="550"/>
        <item m="1" x="992"/>
        <item m="1" x="632"/>
        <item m="1" x="751"/>
        <item m="1" x="1027"/>
        <item m="1" x="1076"/>
        <item m="1" x="537"/>
        <item m="1" x="986"/>
        <item m="1" x="1218"/>
        <item m="1" x="376"/>
        <item m="1" x="810"/>
        <item m="1" x="864"/>
        <item m="1" x="979"/>
        <item m="1" x="75"/>
        <item m="1" x="801"/>
        <item m="1" x="1224"/>
        <item m="1" x="850"/>
        <item m="1" x="457"/>
        <item m="1" x="173"/>
        <item m="1" x="1171"/>
        <item m="1" x="411"/>
        <item m="1" x="1103"/>
        <item m="1" x="1146"/>
        <item m="1" x="932"/>
        <item m="1" x="264"/>
        <item m="1" x="846"/>
        <item m="1" x="306"/>
        <item m="1" x="90"/>
        <item m="1" x="417"/>
        <item m="1" x="271"/>
        <item m="1" x="575"/>
        <item m="1" x="654"/>
        <item m="1" x="372"/>
        <item m="1" x="85"/>
        <item m="1" x="172"/>
        <item m="1" x="745"/>
        <item m="1" x="1009"/>
        <item m="1" x="732"/>
        <item m="1" x="408"/>
        <item m="1" x="918"/>
        <item m="1" x="988"/>
        <item m="1" x="646"/>
        <item m="1" x="70"/>
        <item m="1" x="290"/>
        <item m="1" x="798"/>
        <item m="1" x="1173"/>
        <item m="1" x="213"/>
        <item m="1" x="996"/>
        <item m="1" x="282"/>
        <item m="1" x="836"/>
        <item m="1" x="1005"/>
        <item m="1" x="535"/>
        <item m="1" x="1241"/>
        <item m="1" x="652"/>
        <item m="1" x="298"/>
        <item m="1" x="224"/>
        <item m="1" x="281"/>
        <item m="1" x="917"/>
        <item m="1" x="65"/>
        <item m="1" x="297"/>
        <item m="1" x="1242"/>
        <item m="1" x="1087"/>
        <item m="1" x="150"/>
        <item m="1" x="286"/>
        <item m="1" x="303"/>
        <item m="1" x="326"/>
        <item m="1" x="134"/>
        <item m="1" x="393"/>
        <item m="1" x="1015"/>
        <item m="1" x="280"/>
        <item m="1" x="409"/>
        <item m="1" x="530"/>
        <item m="1" x="1238"/>
        <item m="1" x="807"/>
        <item m="1" x="329"/>
        <item m="1" x="369"/>
        <item m="1" x="142"/>
        <item m="1" x="95"/>
        <item m="1" x="676"/>
        <item m="1" x="757"/>
        <item m="1" x="1021"/>
        <item m="1" x="136"/>
        <item m="1" x="105"/>
        <item m="1" x="748"/>
        <item m="1" x="848"/>
        <item m="1" x="820"/>
        <item m="1" x="764"/>
        <item m="1" x="779"/>
        <item m="1" x="275"/>
        <item m="1" x="821"/>
        <item m="1" x="461"/>
        <item m="1" x="774"/>
        <item m="1" x="1025"/>
        <item m="1" x="517"/>
        <item m="1" x="192"/>
        <item m="1" x="799"/>
        <item m="1" x="250"/>
        <item m="1" x="221"/>
        <item m="1" x="296"/>
        <item m="1" x="1239"/>
        <item m="1" x="167"/>
        <item m="1" x="699"/>
        <item m="1" x="865"/>
        <item m="1" x="1110"/>
        <item m="1" x="1225"/>
        <item m="1" x="460"/>
        <item m="1" x="687"/>
        <item m="1" x="138"/>
        <item m="1" x="83"/>
        <item m="1" x="717"/>
        <item m="1" x="1198"/>
        <item m="1" x="925"/>
        <item m="1" x="1131"/>
        <item m="1" x="594"/>
        <item m="1" x="710"/>
        <item m="1" x="300"/>
        <item m="1" x="121"/>
        <item m="1" x="448"/>
        <item m="1" x="1156"/>
        <item m="1" x="756"/>
        <item m="1" x="1217"/>
        <item x="13"/>
        <item x="20"/>
        <item x="7"/>
        <item m="1" x="673"/>
        <item m="1" x="661"/>
        <item x="37"/>
        <item x="2"/>
        <item x="22"/>
        <item x="6"/>
        <item x="23"/>
        <item m="1" x="1112"/>
        <item x="8"/>
        <item x="1"/>
        <item x="59"/>
        <item x="25"/>
        <item x="5"/>
        <item m="1" x="521"/>
        <item x="41"/>
        <item m="1" x="656"/>
        <item m="1" x="945"/>
        <item m="1" x="1180"/>
        <item m="1" x="1189"/>
        <item x="30"/>
        <item x="45"/>
        <item x="46"/>
        <item x="16"/>
        <item x="48"/>
        <item x="35"/>
        <item x="54"/>
        <item x="12"/>
        <item x="50"/>
        <item x="24"/>
        <item x="49"/>
        <item x="31"/>
        <item x="3"/>
        <item m="1" x="536"/>
        <item m="1" x="620"/>
        <item m="1" x="1138"/>
        <item m="1" x="246"/>
        <item x="17"/>
        <item x="26"/>
        <item x="28"/>
        <item x="33"/>
        <item m="1" x="19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ageFields count="1">
    <pageField fld="1" item="7" hier="-1"/>
  </pageFields>
  <formats count="6">
    <format dxfId="429">
      <pivotArea field="1" type="button" dataOnly="0" labelOnly="1" outline="0" axis="axisPage" fieldPosition="0"/>
    </format>
    <format dxfId="428">
      <pivotArea field="1" type="button" dataOnly="0" labelOnly="1" outline="0" axis="axisPage" fieldPosition="0"/>
    </format>
    <format dxfId="427">
      <pivotArea field="1" type="button" dataOnly="0" labelOnly="1" outline="0" axis="axisPage" fieldPosition="0"/>
    </format>
    <format dxfId="426">
      <pivotArea field="1" type="button" dataOnly="0" labelOnly="1" outline="0" axis="axisPage" fieldPosition="0"/>
    </format>
    <format dxfId="425">
      <pivotArea field="1" type="button" dataOnly="0" labelOnly="1" outline="0" axis="axisPage" fieldPosition="0"/>
    </format>
    <format dxfId="424">
      <pivotArea field="1"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019D17A-68A7-4B7D-BB3F-FE09B104807F}" name="Tableau croisé dynamique2"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D8" firstHeaderRow="0" firstDataRow="0" firstDataCol="0" rowPageCount="1" colPageCount="1"/>
  <pivotFields count="171">
    <pivotField showAll="0"/>
    <pivotField name="Nom" axis="axisPage" multipleItemSelectionAllowed="1" showAll="0">
      <items count="1266">
        <item h="1" x="38"/>
        <item h="1" m="1" x="694"/>
        <item x="32"/>
        <item h="1" m="1" x="504"/>
        <item h="1" m="1" x="462"/>
        <item h="1" m="1" x="111"/>
        <item h="1" m="1" x="304"/>
        <item h="1" x="11"/>
        <item h="1" m="1" x="728"/>
        <item h="1" m="1" x="145"/>
        <item h="1" m="1" x="1002"/>
        <item h="1" m="1" x="897"/>
        <item h="1" m="1" x="323"/>
        <item h="1" m="1" x="1174"/>
        <item h="1" m="1" x="88"/>
        <item h="1" m="1" x="1007"/>
        <item h="1" m="1" x="533"/>
        <item h="1" m="1" x="556"/>
        <item h="1" m="1" x="1250"/>
        <item h="1" m="1" x="175"/>
        <item h="1" m="1" x="606"/>
        <item h="1" m="1" x="147"/>
        <item h="1" m="1" x="361"/>
        <item h="1" m="1" x="939"/>
        <item h="1" m="1" x="268"/>
        <item h="1" x="56"/>
        <item h="1" m="1" x="158"/>
        <item h="1" x="14"/>
        <item h="1" m="1" x="735"/>
        <item h="1" x="10"/>
        <item h="1" m="1" x="1176"/>
        <item h="1" m="1" x="977"/>
        <item h="1" m="1" x="818"/>
        <item h="1" m="1" x="501"/>
        <item h="1" m="1" x="139"/>
        <item h="1" m="1" x="1165"/>
        <item h="1" x="57"/>
        <item h="1" m="1" x="663"/>
        <item h="1" m="1" x="827"/>
        <item h="1" m="1" x="327"/>
        <item h="1" m="1" x="765"/>
        <item h="1" x="21"/>
        <item h="1" m="1" x="832"/>
        <item h="1" m="1" x="428"/>
        <item h="1" m="1" x="1258"/>
        <item h="1" m="1" x="1200"/>
        <item h="1" m="1" x="178"/>
        <item h="1" m="1" x="639"/>
        <item h="1" m="1" x="129"/>
        <item h="1" m="1" x="1211"/>
        <item h="1" m="1" x="360"/>
        <item h="1" m="1" x="146"/>
        <item h="1" m="1" x="1130"/>
        <item h="1" m="1" x="1187"/>
        <item h="1" m="1" x="792"/>
        <item h="1" m="1" x="1229"/>
        <item h="1" x="40"/>
        <item h="1" m="1" x="970"/>
        <item h="1" m="1" x="997"/>
        <item h="1" x="58"/>
        <item h="1" m="1" x="1253"/>
        <item h="1" m="1" x="775"/>
        <item h="1" m="1" x="1197"/>
        <item h="1" x="39"/>
        <item h="1" m="1" x="1223"/>
        <item h="1" m="1" x="1026"/>
        <item h="1" x="36"/>
        <item h="1" x="51"/>
        <item h="1" m="1" x="168"/>
        <item h="1" m="1" x="98"/>
        <item h="1" m="1" x="919"/>
        <item h="1" m="1" x="707"/>
        <item h="1" m="1" x="912"/>
        <item h="1" m="1" x="1170"/>
        <item h="1" m="1" x="544"/>
        <item h="1" m="1" x="815"/>
        <item h="1" m="1" x="560"/>
        <item h="1" m="1" x="309"/>
        <item h="1" m="1" x="1221"/>
        <item h="1" m="1" x="400"/>
        <item h="1" m="1" x="368"/>
        <item h="1" m="1" x="151"/>
        <item h="1" m="1" x="686"/>
        <item h="1" m="1" x="747"/>
        <item h="1" m="1" x="1252"/>
        <item h="1" m="1" x="1263"/>
        <item h="1" x="0"/>
        <item h="1" m="1" x="561"/>
        <item h="1" m="1" x="858"/>
        <item h="1" x="43"/>
        <item h="1" x="29"/>
        <item h="1" m="1" x="125"/>
        <item h="1" m="1" x="342"/>
        <item h="1" m="1" x="633"/>
        <item h="1" m="1" x="1063"/>
        <item h="1" m="1" x="81"/>
        <item h="1" m="1" x="426"/>
        <item h="1" m="1" x="1255"/>
        <item h="1" m="1" x="1237"/>
        <item h="1" m="1" x="1135"/>
        <item h="1" m="1" x="727"/>
        <item h="1" m="1" x="553"/>
        <item h="1" m="1" x="394"/>
        <item h="1" m="1" x="202"/>
        <item h="1" m="1" x="1248"/>
        <item h="1" m="1" x="1245"/>
        <item h="1" m="1" x="534"/>
        <item h="1" x="47"/>
        <item h="1" m="1" x="791"/>
        <item h="1" m="1" x="241"/>
        <item h="1" m="1" x="425"/>
        <item h="1" m="1" x="1191"/>
        <item h="1" m="1" x="419"/>
        <item h="1" m="1" x="1244"/>
        <item h="1" m="1" x="906"/>
        <item h="1" m="1" x="424"/>
        <item h="1" m="1" x="1210"/>
        <item h="1" m="1" x="1181"/>
        <item h="1" m="1" x="1251"/>
        <item h="1" m="1" x="1053"/>
        <item h="1" m="1" x="637"/>
        <item h="1" m="1" x="1184"/>
        <item h="1" m="1" x="227"/>
        <item h="1" m="1" x="1260"/>
        <item h="1" m="1" x="898"/>
        <item h="1" m="1" x="1162"/>
        <item h="1" m="1" x="230"/>
        <item h="1" m="1" x="922"/>
        <item h="1" m="1" x="1175"/>
        <item h="1" m="1" x="174"/>
        <item h="1" m="1" x="954"/>
        <item h="1" m="1" x="767"/>
        <item h="1" m="1" x="127"/>
        <item h="1" m="1" x="887"/>
        <item h="1" m="1" x="879"/>
        <item h="1" m="1" x="605"/>
        <item h="1" m="1" x="527"/>
        <item h="1" m="1" x="305"/>
        <item h="1" m="1" x="602"/>
        <item h="1" m="1" x="734"/>
        <item h="1" m="1" x="1118"/>
        <item h="1" m="1" x="700"/>
        <item h="1" m="1" x="628"/>
        <item h="1" m="1" x="529"/>
        <item h="1" x="9"/>
        <item h="1" m="1" x="1247"/>
        <item h="1" m="1" x="67"/>
        <item h="1" m="1" x="935"/>
        <item h="1" m="1" x="223"/>
        <item h="1" m="1" x="1051"/>
        <item h="1" m="1" x="1259"/>
        <item h="1" x="55"/>
        <item h="1" m="1" x="68"/>
        <item h="1" m="1" x="1249"/>
        <item h="1" m="1" x="771"/>
        <item h="1" m="1" x="61"/>
        <item h="1" m="1" x="1161"/>
        <item h="1" m="1" x="235"/>
        <item h="1" m="1" x="1113"/>
        <item h="1" m="1" x="62"/>
        <item h="1" m="1" x="1216"/>
        <item h="1" m="1" x="355"/>
        <item h="1" m="1" x="445"/>
        <item h="1" m="1" x="78"/>
        <item h="1" m="1" x="422"/>
        <item h="1" x="52"/>
        <item h="1" m="1" x="714"/>
        <item h="1" m="1" x="692"/>
        <item h="1" m="1" x="883"/>
        <item h="1" m="1" x="1206"/>
        <item h="1" m="1" x="317"/>
        <item h="1" m="1" x="337"/>
        <item h="1" m="1" x="749"/>
        <item h="1" m="1" x="1065"/>
        <item h="1" m="1" x="701"/>
        <item h="1" m="1" x="328"/>
        <item h="1" m="1" x="1190"/>
        <item h="1" m="1" x="390"/>
        <item h="1" m="1" x="514"/>
        <item h="1" m="1" x="447"/>
        <item h="1" x="60"/>
        <item h="1" x="27"/>
        <item h="1" m="1" x="980"/>
        <item h="1" m="1" x="1193"/>
        <item h="1" x="19"/>
        <item h="1" m="1" x="1143"/>
        <item h="1" m="1" x="1059"/>
        <item h="1" m="1" x="622"/>
        <item h="1" m="1" x="1019"/>
        <item h="1" m="1" x="226"/>
        <item h="1" m="1" x="528"/>
        <item h="1" m="1" x="909"/>
        <item h="1" m="1" x="889"/>
        <item h="1" m="1" x="896"/>
        <item h="1" m="1" x="744"/>
        <item h="1" m="1" x="768"/>
        <item h="1" m="1" x="69"/>
        <item h="1" m="1" x="1031"/>
        <item h="1" x="34"/>
        <item h="1" m="1" x="1008"/>
        <item h="1" x="4"/>
        <item h="1" m="1" x="1204"/>
        <item h="1" m="1" x="841"/>
        <item h="1" m="1" x="124"/>
        <item h="1" m="1" x="1232"/>
        <item h="1" m="1" x="743"/>
        <item h="1" m="1" x="555"/>
        <item h="1" m="1" x="1020"/>
        <item h="1" m="1" x="207"/>
        <item h="1" m="1" x="690"/>
        <item h="1" m="1" x="1219"/>
        <item h="1" m="1" x="391"/>
        <item h="1" m="1" x="942"/>
        <item h="1" m="1" x="233"/>
        <item h="1" x="53"/>
        <item h="1" m="1" x="863"/>
        <item h="1" m="1" x="152"/>
        <item h="1" m="1" x="403"/>
        <item h="1" m="1" x="1040"/>
        <item h="1" m="1" x="824"/>
        <item h="1" m="1" x="1166"/>
        <item h="1" m="1" x="624"/>
        <item h="1" x="42"/>
        <item h="1" x="15"/>
        <item h="1" x="18"/>
        <item h="1" m="1" x="813"/>
        <item h="1" x="44"/>
        <item h="1" m="1" x="770"/>
        <item h="1" m="1" x="976"/>
        <item h="1" m="1" x="739"/>
        <item h="1" m="1" x="349"/>
        <item h="1" m="1" x="867"/>
        <item h="1" m="1" x="552"/>
        <item h="1" m="1" x="975"/>
        <item h="1" m="1" x="381"/>
        <item h="1" m="1" x="833"/>
        <item h="1" m="1" x="936"/>
        <item h="1" m="1" x="414"/>
        <item h="1" m="1" x="397"/>
        <item h="1" m="1" x="604"/>
        <item h="1" m="1" x="1141"/>
        <item h="1" m="1" x="569"/>
        <item h="1" m="1" x="379"/>
        <item h="1" m="1" x="565"/>
        <item h="1" m="1" x="781"/>
        <item h="1" m="1" x="786"/>
        <item h="1" m="1" x="750"/>
        <item h="1" m="1" x="1101"/>
        <item h="1" m="1" x="84"/>
        <item h="1" m="1" x="338"/>
        <item h="1" m="1" x="190"/>
        <item h="1" m="1" x="719"/>
        <item h="1" m="1" x="802"/>
        <item h="1" m="1" x="1046"/>
        <item h="1" m="1" x="1139"/>
        <item h="1" m="1" x="769"/>
        <item h="1" m="1" x="1142"/>
        <item h="1" m="1" x="1115"/>
        <item h="1" m="1" x="650"/>
        <item h="1" m="1" x="76"/>
        <item h="1" m="1" x="1167"/>
        <item h="1" m="1" x="956"/>
        <item h="1" m="1" x="1214"/>
        <item h="1" m="1" x="1045"/>
        <item h="1" m="1" x="554"/>
        <item h="1" m="1" x="610"/>
        <item h="1" m="1" x="785"/>
        <item h="1" m="1" x="483"/>
        <item h="1" m="1" x="446"/>
        <item h="1" m="1" x="705"/>
        <item h="1" m="1" x="149"/>
        <item h="1" m="1" x="580"/>
        <item h="1" m="1" x="1047"/>
        <item h="1" m="1" x="253"/>
        <item h="1" m="1" x="577"/>
        <item h="1" m="1" x="71"/>
        <item h="1" m="1" x="967"/>
        <item h="1" m="1" x="987"/>
        <item h="1" m="1" x="176"/>
        <item h="1" m="1" x="491"/>
        <item h="1" m="1" x="804"/>
        <item h="1" m="1" x="373"/>
        <item h="1" m="1" x="1230"/>
        <item h="1" m="1" x="261"/>
        <item h="1" m="1" x="148"/>
        <item h="1" m="1" x="738"/>
        <item h="1" m="1" x="352"/>
        <item h="1" m="1" x="559"/>
        <item h="1" m="1" x="1018"/>
        <item h="1" m="1" x="245"/>
        <item h="1" m="1" x="135"/>
        <item h="1" m="1" x="875"/>
        <item h="1" m="1" x="640"/>
        <item h="1" m="1" x="1012"/>
        <item h="1" m="1" x="266"/>
        <item h="1" m="1" x="519"/>
        <item h="1" m="1" x="969"/>
        <item h="1" m="1" x="396"/>
        <item h="1" m="1" x="1148"/>
        <item h="1" m="1" x="591"/>
        <item h="1" m="1" x="239"/>
        <item h="1" m="1" x="492"/>
        <item h="1" m="1" x="507"/>
        <item h="1" m="1" x="595"/>
        <item h="1" m="1" x="163"/>
        <item h="1" m="1" x="838"/>
        <item h="1" m="1" x="508"/>
        <item h="1" m="1" x="362"/>
        <item h="1" m="1" x="1168"/>
        <item h="1" m="1" x="196"/>
        <item h="1" m="1" x="658"/>
        <item h="1" m="1" x="809"/>
        <item h="1" m="1" x="220"/>
        <item h="1" m="1" x="571"/>
        <item h="1" m="1" x="418"/>
        <item h="1" m="1" x="933"/>
        <item h="1" m="1" x="155"/>
        <item h="1" m="1" x="255"/>
        <item h="1" m="1" x="284"/>
        <item h="1" m="1" x="916"/>
        <item h="1" m="1" x="285"/>
        <item h="1" m="1" x="351"/>
        <item h="1" m="1" x="1057"/>
        <item h="1" m="1" x="1030"/>
        <item h="1" m="1" x="398"/>
        <item h="1" m="1" x="377"/>
        <item h="1" m="1" x="399"/>
        <item h="1" m="1" x="359"/>
        <item h="1" m="1" x="113"/>
        <item h="1" m="1" x="110"/>
        <item h="1" m="1" x="102"/>
        <item h="1" m="1" x="194"/>
        <item h="1" m="1" x="276"/>
        <item h="1" m="1" x="869"/>
        <item h="1" m="1" x="218"/>
        <item h="1" m="1" x="905"/>
        <item h="1" m="1" x="77"/>
        <item h="1" m="1" x="860"/>
        <item h="1" m="1" x="1106"/>
        <item h="1" m="1" x="543"/>
        <item h="1" m="1" x="959"/>
        <item h="1" m="1" x="101"/>
        <item h="1" m="1" x="472"/>
        <item h="1" m="1" x="479"/>
        <item h="1" m="1" x="800"/>
        <item h="1" m="1" x="1074"/>
        <item h="1" m="1" x="181"/>
        <item h="1" m="1" x="682"/>
        <item h="1" m="1" x="523"/>
        <item h="1" m="1" x="947"/>
        <item h="1" m="1" x="960"/>
        <item h="1" m="1" x="182"/>
        <item h="1" m="1" x="1195"/>
        <item h="1" m="1" x="441"/>
        <item h="1" m="1" x="363"/>
        <item h="1" m="1" x="814"/>
        <item h="1" m="1" x="962"/>
        <item h="1" m="1" x="108"/>
        <item h="1" m="1" x="876"/>
        <item h="1" m="1" x="645"/>
        <item h="1" m="1" x="866"/>
        <item h="1" m="1" x="511"/>
        <item h="1" m="1" x="395"/>
        <item h="1" m="1" x="1029"/>
        <item h="1" m="1" x="356"/>
        <item h="1" m="1" x="797"/>
        <item h="1" m="1" x="894"/>
        <item h="1" m="1" x="998"/>
        <item h="1" m="1" x="1240"/>
        <item h="1" m="1" x="247"/>
        <item h="1" m="1" x="806"/>
        <item h="1" m="1" x="180"/>
        <item h="1" m="1" x="908"/>
        <item h="1" m="1" x="225"/>
        <item h="1" m="1" x="584"/>
        <item h="1" m="1" x="93"/>
        <item h="1" m="1" x="366"/>
        <item h="1" m="1" x="964"/>
        <item h="1" m="1" x="153"/>
        <item h="1" m="1" x="713"/>
        <item h="1" m="1" x="423"/>
        <item h="1" m="1" x="788"/>
        <item h="1" m="1" x="1147"/>
        <item h="1" m="1" x="754"/>
        <item h="1" m="1" x="1035"/>
        <item h="1" m="1" x="843"/>
        <item h="1" m="1" x="442"/>
        <item h="1" m="1" x="943"/>
        <item h="1" m="1" x="1127"/>
        <item h="1" m="1" x="251"/>
        <item h="1" m="1" x="615"/>
        <item h="1" m="1" x="114"/>
        <item h="1" m="1" x="156"/>
        <item h="1" m="1" x="331"/>
        <item h="1" m="1" x="187"/>
        <item h="1" m="1" x="73"/>
        <item h="1" m="1" x="295"/>
        <item h="1" m="1" x="219"/>
        <item h="1" m="1" x="1056"/>
        <item h="1" m="1" x="415"/>
        <item h="1" m="1" x="773"/>
        <item h="1" m="1" x="890"/>
        <item h="1" m="1" x="1006"/>
        <item h="1" m="1" x="117"/>
        <item h="1" m="1" x="301"/>
        <item h="1" m="1" x="200"/>
        <item h="1" m="1" x="267"/>
        <item h="1" m="1" x="759"/>
        <item h="1" m="1" x="179"/>
        <item h="1" m="1" x="623"/>
        <item h="1" m="1" x="443"/>
        <item h="1" m="1" x="1153"/>
        <item h="1" m="1" x="258"/>
        <item h="1" m="1" x="107"/>
        <item h="1" m="1" x="455"/>
        <item h="1" m="1" x="315"/>
        <item h="1" m="1" x="1058"/>
        <item h="1" m="1" x="900"/>
        <item h="1" m="1" x="660"/>
        <item h="1" m="1" x="648"/>
        <item h="1" m="1" x="452"/>
        <item h="1" m="1" x="382"/>
        <item h="1" m="1" x="1073"/>
        <item h="1" m="1" x="636"/>
        <item h="1" m="1" x="1083"/>
        <item h="1" m="1" x="412"/>
        <item h="1" m="1" x="79"/>
        <item h="1" m="1" x="963"/>
        <item h="1" m="1" x="730"/>
        <item h="1" m="1" x="816"/>
        <item h="1" m="1" x="94"/>
        <item h="1" m="1" x="547"/>
        <item h="1" m="1" x="678"/>
        <item h="1" m="1" x="466"/>
        <item h="1" m="1" x="333"/>
        <item h="1" m="1" x="203"/>
        <item h="1" m="1" x="861"/>
        <item h="1" m="1" x="625"/>
        <item h="1" m="1" x="1207"/>
        <item h="1" m="1" x="664"/>
        <item h="1" m="1" x="1090"/>
        <item h="1" m="1" x="1179"/>
        <item h="1" m="1" x="484"/>
        <item h="1" m="1" x="1042"/>
        <item h="1" m="1" x="668"/>
        <item h="1" m="1" x="100"/>
        <item h="1" m="1" x="1050"/>
        <item h="1" m="1" x="589"/>
        <item h="1" m="1" x="737"/>
        <item h="1" m="1" x="901"/>
        <item h="1" m="1" x="603"/>
        <item h="1" m="1" x="1107"/>
        <item h="1" m="1" x="1203"/>
        <item h="1" m="1" x="171"/>
        <item h="1" m="1" x="1155"/>
        <item h="1" m="1" x="911"/>
        <item h="1" m="1" x="222"/>
        <item h="1" m="1" x="817"/>
        <item h="1" m="1" x="546"/>
        <item h="1" m="1" x="1243"/>
        <item h="1" m="1" x="436"/>
        <item h="1" m="1" x="499"/>
        <item h="1" m="1" x="354"/>
        <item h="1" m="1" x="592"/>
        <item h="1" m="1" x="1109"/>
        <item h="1" m="1" x="515"/>
        <item h="1" m="1" x="1220"/>
        <item h="1" m="1" x="659"/>
        <item h="1" m="1" x="1108"/>
        <item h="1" m="1" x="1105"/>
        <item h="1" m="1" x="1094"/>
        <item h="1" m="1" x="691"/>
        <item h="1" m="1" x="937"/>
        <item h="1" m="1" x="541"/>
        <item h="1" m="1" x="619"/>
        <item h="1" m="1" x="1137"/>
        <item h="1" m="1" x="122"/>
        <item h="1" m="1" x="653"/>
        <item h="1" m="1" x="581"/>
        <item h="1" m="1" x="450"/>
        <item h="1" m="1" x="480"/>
        <item h="1" m="1" x="994"/>
        <item h="1" m="1" x="630"/>
        <item h="1" m="1" x="574"/>
        <item h="1" m="1" x="198"/>
        <item h="1" m="1" x="989"/>
        <item h="1" m="1" x="453"/>
        <item h="1" m="1" x="293"/>
        <item h="1" m="1" x="973"/>
        <item h="1" m="1" x="159"/>
        <item h="1" m="1" x="1262"/>
        <item h="1" m="1" x="741"/>
        <item h="1" m="1" x="819"/>
        <item h="1" m="1" x="481"/>
        <item h="1" m="1" x="319"/>
        <item h="1" m="1" x="294"/>
        <item h="1" m="1" x="432"/>
        <item h="1" m="1" x="201"/>
        <item h="1" m="1" x="579"/>
        <item h="1" m="1" x="367"/>
        <item h="1" m="1" x="488"/>
        <item h="1" m="1" x="115"/>
        <item h="1" m="1" x="231"/>
        <item h="1" m="1" x="1261"/>
        <item h="1" m="1" x="365"/>
        <item h="1" m="1" x="755"/>
        <item h="1" m="1" x="983"/>
        <item h="1" m="1" x="724"/>
        <item h="1" m="1" x="1098"/>
        <item h="1" m="1" x="1246"/>
        <item h="1" m="1" x="1036"/>
        <item h="1" m="1" x="795"/>
        <item h="1" m="1" x="674"/>
        <item h="1" m="1" x="643"/>
        <item h="1" m="1" x="132"/>
        <item h="1" m="1" x="343"/>
        <item h="1" m="1" x="641"/>
        <item h="1" m="1" x="681"/>
        <item h="1" m="1" x="503"/>
        <item h="1" m="1" x="1124"/>
        <item h="1" m="1" x="812"/>
        <item h="1" m="1" x="1254"/>
        <item h="1" m="1" x="420"/>
        <item h="1" m="1" x="915"/>
        <item h="1" m="1" x="913"/>
        <item h="1" m="1" x="613"/>
        <item h="1" m="1" x="731"/>
        <item h="1" m="1" x="518"/>
        <item h="1" m="1" x="740"/>
        <item h="1" m="1" x="564"/>
        <item h="1" m="1" x="657"/>
        <item h="1" m="1" x="350"/>
        <item h="1" m="1" x="805"/>
        <item h="1" m="1" x="991"/>
        <item h="1" m="1" x="260"/>
        <item h="1" m="1" x="388"/>
        <item h="1" m="1" x="454"/>
        <item h="1" m="1" x="401"/>
        <item h="1" m="1" x="588"/>
        <item h="1" m="1" x="1092"/>
        <item h="1" m="1" x="856"/>
        <item h="1" m="1" x="563"/>
        <item h="1" m="1" x="872"/>
        <item h="1" m="1" x="558"/>
        <item h="1" m="1" x="540"/>
        <item h="1" m="1" x="1169"/>
        <item h="1" m="1" x="733"/>
        <item h="1" m="1" x="259"/>
        <item h="1" m="1" x="120"/>
        <item h="1" m="1" x="410"/>
        <item h="1" m="1" x="498"/>
        <item h="1" m="1" x="950"/>
        <item h="1" m="1" x="1199"/>
        <item h="1" m="1" x="434"/>
        <item h="1" m="1" x="1054"/>
        <item h="1" m="1" x="183"/>
        <item h="1" m="1" x="907"/>
        <item h="1" m="1" x="449"/>
        <item h="1" m="1" x="1096"/>
        <item h="1" m="1" x="642"/>
        <item h="1" m="1" x="877"/>
        <item h="1" m="1" x="497"/>
        <item h="1" m="1" x="697"/>
        <item h="1" m="1" x="1080"/>
        <item h="1" m="1" x="489"/>
        <item h="1" m="1" x="1114"/>
        <item h="1" m="1" x="677"/>
        <item h="1" m="1" x="576"/>
        <item h="1" m="1" x="1041"/>
        <item h="1" m="1" x="358"/>
        <item h="1" m="1" x="1001"/>
        <item h="1" m="1" x="823"/>
        <item h="1" m="1" x="837"/>
        <item h="1" m="1" x="404"/>
        <item h="1" m="1" x="212"/>
        <item h="1" m="1" x="944"/>
        <item h="1" m="1" x="89"/>
        <item h="1" m="1" x="722"/>
        <item h="1" m="1" x="476"/>
        <item h="1" m="1" x="273"/>
        <item h="1" m="1" x="599"/>
        <item h="1" m="1" x="982"/>
        <item h="1" m="1" x="1038"/>
        <item h="1" m="1" x="510"/>
        <item h="1" m="1" x="1215"/>
        <item h="1" m="1" x="161"/>
        <item h="1" m="1" x="128"/>
        <item h="1" m="1" x="924"/>
        <item h="1" m="1" x="191"/>
        <item h="1" m="1" x="292"/>
        <item h="1" m="1" x="590"/>
        <item h="1" m="1" x="1070"/>
        <item h="1" m="1" x="930"/>
        <item h="1" m="1" x="946"/>
        <item h="1" m="1" x="130"/>
        <item h="1" m="1" x="1052"/>
        <item h="1" m="1" x="214"/>
        <item h="1" m="1" x="471"/>
        <item h="1" m="1" x="277"/>
        <item h="1" m="1" x="899"/>
        <item h="1" m="1" x="789"/>
        <item h="1" m="1" x="927"/>
        <item h="1" m="1" x="169"/>
        <item h="1" m="1" x="1121"/>
        <item h="1" m="1" x="520"/>
        <item h="1" m="1" x="1102"/>
        <item h="1" m="1" x="934"/>
        <item h="1" m="1" x="86"/>
        <item h="1" m="1" x="1234"/>
        <item h="1" m="1" x="618"/>
        <item h="1" m="1" x="237"/>
        <item h="1" m="1" x="696"/>
        <item h="1" m="1" x="1264"/>
        <item h="1" m="1" x="847"/>
        <item h="1" m="1" x="154"/>
        <item h="1" m="1" x="882"/>
        <item h="1" m="1" x="612"/>
        <item h="1" m="1" x="380"/>
        <item h="1" m="1" x="433"/>
        <item h="1" m="1" x="96"/>
        <item h="1" m="1" x="1014"/>
        <item h="1" m="1" x="469"/>
        <item h="1" m="1" x="542"/>
        <item h="1" m="1" x="1088"/>
        <item h="1" m="1" x="952"/>
        <item h="1" m="1" x="137"/>
        <item h="1" m="1" x="1149"/>
        <item h="1" m="1" x="1164"/>
        <item h="1" m="1" x="312"/>
        <item h="1" m="1" x="177"/>
        <item h="1" m="1" x="948"/>
        <item h="1" m="1" x="140"/>
        <item h="1" m="1" x="509"/>
        <item h="1" m="1" x="104"/>
        <item h="1" m="1" x="216"/>
        <item h="1" m="1" x="525"/>
        <item h="1" m="1" x="718"/>
        <item h="1" m="1" x="384"/>
        <item h="1" m="1" x="1202"/>
        <item h="1" m="1" x="910"/>
        <item h="1" m="1" x="931"/>
        <item h="1" m="1" x="64"/>
        <item h="1" m="1" x="324"/>
        <item h="1" m="1" x="141"/>
        <item h="1" m="1" x="467"/>
        <item h="1" m="1" x="478"/>
        <item h="1" m="1" x="716"/>
        <item h="1" m="1" x="1178"/>
        <item h="1" m="1" x="893"/>
        <item h="1" m="1" x="274"/>
        <item h="1" m="1" x="709"/>
        <item h="1" m="1" x="406"/>
        <item h="1" m="1" x="1016"/>
        <item h="1" m="1" x="971"/>
        <item h="1" m="1" x="1043"/>
        <item h="1" m="1" x="902"/>
        <item h="1" m="1" x="978"/>
        <item h="1" m="1" x="262"/>
        <item h="1" m="1" x="586"/>
        <item h="1" m="1" x="601"/>
        <item h="1" m="1" x="321"/>
        <item h="1" m="1" x="1060"/>
        <item h="1" m="1" x="252"/>
        <item h="1" m="1" x="335"/>
        <item h="1" m="1" x="583"/>
        <item h="1" m="1" x="1257"/>
        <item h="1" m="1" x="234"/>
        <item h="1" m="1" x="808"/>
        <item h="1" m="1" x="477"/>
        <item h="1" m="1" x="389"/>
        <item h="1" m="1" x="1055"/>
        <item h="1" m="1" x="667"/>
        <item h="1" m="1" x="109"/>
        <item h="1" m="1" x="374"/>
        <item h="1" m="1" x="164"/>
        <item h="1" m="1" x="1049"/>
        <item h="1" m="1" x="279"/>
        <item h="1" m="1" x="524"/>
        <item h="1" m="1" x="473"/>
        <item h="1" m="1" x="493"/>
        <item h="1" m="1" x="873"/>
        <item h="1" m="1" x="672"/>
        <item h="1" m="1" x="638"/>
        <item h="1" m="1" x="270"/>
        <item h="1" m="1" x="955"/>
        <item h="1" m="1" x="1082"/>
        <item h="1" m="1" x="647"/>
        <item h="1" m="1" x="904"/>
        <item h="1" m="1" x="92"/>
        <item h="1" m="1" x="1032"/>
        <item h="1" m="1" x="344"/>
        <item h="1" m="1" x="662"/>
        <item h="1" m="1" x="185"/>
        <item h="1" m="1" x="119"/>
        <item h="1" m="1" x="870"/>
        <item h="1" m="1" x="238"/>
        <item h="1" m="1" x="981"/>
        <item h="1" m="1" x="80"/>
        <item h="1" m="1" x="465"/>
        <item h="1" m="1" x="205"/>
        <item h="1" m="1" x="683"/>
        <item h="1" m="1" x="951"/>
        <item h="1" m="1" x="614"/>
        <item h="1" m="1" x="708"/>
        <item h="1" m="1" x="199"/>
        <item h="1" m="1" x="1003"/>
        <item h="1" m="1" x="1071"/>
        <item h="1" m="1" x="204"/>
        <item h="1" m="1" x="752"/>
        <item h="1" m="1" x="780"/>
        <item h="1" m="1" x="458"/>
        <item h="1" m="1" x="307"/>
        <item h="1" m="1" x="160"/>
        <item h="1" m="1" x="892"/>
        <item h="1" m="1" x="308"/>
        <item h="1" m="1" x="593"/>
        <item h="1" m="1" x="568"/>
        <item h="1" m="1" x="684"/>
        <item h="1" m="1" x="291"/>
        <item h="1" m="1" x="1145"/>
        <item h="1" m="1" x="1086"/>
        <item h="1" m="1" x="464"/>
        <item h="1" m="1" x="607"/>
        <item h="1" m="1" x="444"/>
        <item h="1" m="1" x="451"/>
        <item h="1" m="1" x="1024"/>
        <item h="1" m="1" x="522"/>
        <item h="1" m="1" x="456"/>
        <item h="1" m="1" x="617"/>
        <item h="1" m="1" x="949"/>
        <item h="1" m="1" x="1000"/>
        <item h="1" m="1" x="670"/>
        <item h="1" m="1" x="1062"/>
        <item h="1" m="1" x="629"/>
        <item h="1" m="1" x="1116"/>
        <item h="1" m="1" x="723"/>
        <item h="1" m="1" x="1099"/>
        <item h="1" m="1" x="103"/>
        <item h="1" m="1" x="1078"/>
        <item h="1" m="1" x="502"/>
        <item h="1" m="1" x="1185"/>
        <item h="1" m="1" x="1186"/>
        <item h="1" m="1" x="763"/>
        <item h="1" m="1" x="1132"/>
        <item h="1" m="1" x="437"/>
        <item h="1" m="1" x="965"/>
        <item h="1" m="1" x="914"/>
        <item h="1" m="1" x="1075"/>
        <item h="1" m="1" x="721"/>
        <item h="1" m="1" x="496"/>
        <item h="1" m="1" x="487"/>
        <item h="1" m="1" x="990"/>
        <item h="1" m="1" x="1079"/>
        <item h="1" m="1" x="704"/>
        <item h="1" m="1" x="689"/>
        <item h="1" m="1" x="1067"/>
        <item h="1" m="1" x="871"/>
        <item h="1" m="1" x="881"/>
        <item h="1" m="1" x="688"/>
        <item h="1" m="1" x="1095"/>
        <item h="1" m="1" x="862"/>
        <item h="1" m="1" x="1028"/>
        <item h="1" m="1" x="310"/>
        <item h="1" m="1" x="972"/>
        <item h="1" m="1" x="126"/>
        <item h="1" m="1" x="903"/>
        <item h="1" m="1" x="549"/>
        <item h="1" m="1" x="402"/>
        <item h="1" m="1" x="703"/>
        <item h="1" m="1" x="1236"/>
        <item h="1" m="1" x="87"/>
        <item h="1" m="1" x="655"/>
        <item h="1" m="1" x="961"/>
        <item h="1" m="1" x="1133"/>
        <item h="1" m="1" x="1084"/>
        <item h="1" m="1" x="364"/>
        <item h="1" m="1" x="407"/>
        <item h="1" m="1" x="698"/>
        <item h="1" m="1" x="505"/>
        <item h="1" m="1" x="679"/>
        <item h="1" m="1" x="938"/>
        <item h="1" m="1" x="1144"/>
        <item h="1" m="1" x="616"/>
        <item h="1" m="1" x="311"/>
        <item h="1" m="1" x="993"/>
        <item h="1" m="1" x="371"/>
        <item h="1" m="1" x="166"/>
        <item h="1" m="1" x="596"/>
        <item h="1" m="1" x="995"/>
        <item h="1" m="1" x="1034"/>
        <item h="1" m="1" x="852"/>
        <item h="1" m="1" x="1100"/>
        <item h="1" m="1" x="1089"/>
        <item h="1" m="1" x="598"/>
        <item h="1" m="1" x="627"/>
        <item h="1" m="1" x="929"/>
        <item h="1" m="1" x="1163"/>
        <item h="1" m="1" x="1134"/>
        <item h="1" m="1" x="495"/>
        <item h="1" m="1" x="772"/>
        <item h="1" m="1" x="242"/>
        <item h="1" m="1" x="736"/>
        <item h="1" m="1" x="1091"/>
        <item h="1" m="1" x="1159"/>
        <item h="1" m="1" x="263"/>
        <item h="1" m="1" x="485"/>
        <item h="1" m="1" x="538"/>
        <item h="1" m="1" x="578"/>
        <item h="1" m="1" x="486"/>
        <item h="1" m="1" x="228"/>
        <item h="1" m="1" x="430"/>
        <item h="1" m="1" x="217"/>
        <item h="1" m="1" x="782"/>
        <item h="1" m="1" x="1136"/>
        <item h="1" m="1" x="532"/>
        <item h="1" m="1" x="413"/>
        <item h="1" m="1" x="248"/>
        <item h="1" m="1" x="439"/>
        <item h="1" m="1" x="567"/>
        <item h="1" m="1" x="845"/>
        <item h="1" m="1" x="702"/>
        <item h="1" m="1" x="1044"/>
        <item h="1" m="1" x="548"/>
        <item h="1" m="1" x="330"/>
        <item h="1" m="1" x="1066"/>
        <item h="1" m="1" x="91"/>
        <item h="1" m="1" x="257"/>
        <item h="1" m="1" x="1120"/>
        <item h="1" m="1" x="1160"/>
        <item h="1" m="1" x="966"/>
        <item h="1" m="1" x="1039"/>
        <item h="1" m="1" x="611"/>
        <item h="1" m="1" x="1152"/>
        <item h="1" m="1" x="834"/>
        <item h="1" m="1" x="1209"/>
        <item h="1" m="1" x="941"/>
        <item h="1" m="1" x="957"/>
        <item h="1" m="1" x="288"/>
        <item h="1" m="1" x="582"/>
        <item h="1" m="1" x="742"/>
        <item h="1" m="1" x="1064"/>
        <item h="1" m="1" x="1235"/>
        <item h="1" m="1" x="490"/>
        <item h="1" m="1" x="468"/>
        <item h="1" m="1" x="566"/>
        <item h="1" m="1" x="421"/>
        <item h="1" m="1" x="165"/>
        <item h="1" m="1" x="953"/>
        <item h="1" m="1" x="1069"/>
        <item h="1" m="1" x="318"/>
        <item h="1" m="1" x="1097"/>
        <item h="1" m="1" x="375"/>
        <item h="1" m="1" x="851"/>
        <item h="1" m="1" x="482"/>
        <item h="1" m="1" x="760"/>
        <item h="1" m="1" x="1122"/>
        <item h="1" m="1" x="1192"/>
        <item h="1" m="1" x="729"/>
        <item h="1" m="1" x="803"/>
        <item h="1" m="1" x="675"/>
        <item h="1" m="1" x="680"/>
        <item h="1" m="1" x="726"/>
        <item h="1" m="1" x="1037"/>
        <item h="1" m="1" x="828"/>
        <item h="1" m="1" x="778"/>
        <item h="1" m="1" x="463"/>
        <item h="1" m="1" x="289"/>
        <item h="1" m="1" x="66"/>
        <item h="1" m="1" x="1125"/>
        <item h="1" m="1" x="1213"/>
        <item h="1" m="1" x="1077"/>
        <item h="1" m="1" x="1048"/>
        <item h="1" m="1" x="822"/>
        <item h="1" m="1" x="206"/>
        <item h="1" m="1" x="777"/>
        <item h="1" m="1" x="766"/>
        <item h="1" m="1" x="1256"/>
        <item h="1" m="1" x="545"/>
        <item h="1" m="1" x="1212"/>
        <item h="1" m="1" x="1228"/>
        <item h="1" m="1" x="1111"/>
        <item h="1" m="1" x="302"/>
        <item h="1" m="1" x="968"/>
        <item h="1" m="1" x="835"/>
        <item h="1" m="1" x="753"/>
        <item h="1" m="1" x="118"/>
        <item h="1" m="1" x="1205"/>
        <item h="1" m="1" x="1158"/>
        <item h="1" m="1" x="854"/>
        <item h="1" m="1" x="320"/>
        <item h="1" m="1" x="811"/>
        <item h="1" m="1" x="1231"/>
        <item h="1" m="1" x="787"/>
        <item h="1" m="1" x="1150"/>
        <item h="1" m="1" x="885"/>
        <item h="1" m="1" x="1128"/>
        <item h="1" m="1" x="570"/>
        <item h="1" m="1" x="746"/>
        <item h="1" m="1" x="1022"/>
        <item h="1" m="1" x="526"/>
        <item h="1" m="1" x="438"/>
        <item h="1" m="1" x="665"/>
        <item h="1" m="1" x="123"/>
        <item h="1" m="1" x="1126"/>
        <item h="1" m="1" x="794"/>
        <item h="1" m="1" x="1061"/>
        <item h="1" m="1" x="1004"/>
        <item h="1" m="1" x="1119"/>
        <item h="1" m="1" x="793"/>
        <item h="1" m="1" x="671"/>
        <item h="1" m="1" x="985"/>
        <item h="1" m="1" x="631"/>
        <item h="1" m="1" x="240"/>
        <item h="1" m="1" x="1172"/>
        <item h="1" m="1" x="608"/>
        <item h="1" m="1" x="1017"/>
        <item h="1" m="1" x="573"/>
        <item h="1" m="1" x="874"/>
        <item h="1" m="1" x="921"/>
        <item h="1" m="1" x="1151"/>
        <item h="1" m="1" x="188"/>
        <item h="1" m="1" x="831"/>
        <item h="1" m="1" x="886"/>
        <item h="1" m="1" x="849"/>
        <item h="1" m="1" x="334"/>
        <item h="1" m="1" x="322"/>
        <item h="1" m="1" x="926"/>
        <item h="1" m="1" x="557"/>
        <item h="1" m="1" x="999"/>
        <item h="1" m="1" x="859"/>
        <item h="1" m="1" x="826"/>
        <item h="1" m="1" x="1188"/>
        <item h="1" m="1" x="299"/>
        <item h="1" m="1" x="336"/>
        <item h="1" m="1" x="940"/>
        <item h="1" m="1" x="1208"/>
        <item h="1" m="1" x="725"/>
        <item h="1" m="1" x="1222"/>
        <item h="1" m="1" x="761"/>
        <item h="1" m="1" x="878"/>
        <item h="1" m="1" x="1033"/>
        <item h="1" m="1" x="500"/>
        <item h="1" m="1" x="210"/>
        <item h="1" m="1" x="385"/>
        <item h="1" m="1" x="562"/>
        <item h="1" m="1" x="1068"/>
        <item h="1" m="1" x="254"/>
        <item h="1" m="1" x="1140"/>
        <item h="1" m="1" x="1182"/>
        <item h="1" m="1" x="144"/>
        <item h="1" m="1" x="316"/>
        <item h="1" m="1" x="186"/>
        <item h="1" m="1" x="923"/>
        <item h="1" m="1" x="208"/>
        <item h="1" m="1" x="348"/>
        <item h="1" m="1" x="531"/>
        <item h="1" m="1" x="244"/>
        <item h="1" m="1" x="758"/>
        <item h="1" m="1" x="63"/>
        <item h="1" m="1" x="339"/>
        <item h="1" m="1" x="345"/>
        <item h="1" m="1" x="609"/>
        <item h="1" m="1" x="193"/>
        <item h="1" m="1" x="243"/>
        <item h="1" m="1" x="776"/>
        <item h="1" m="1" x="1154"/>
        <item h="1" m="1" x="572"/>
        <item h="1" m="1" x="170"/>
        <item h="1" m="1" x="215"/>
        <item h="1" m="1" x="272"/>
        <item h="1" m="1" x="1011"/>
        <item h="1" m="1" x="229"/>
        <item h="1" m="1" x="666"/>
        <item h="1" m="1" x="597"/>
        <item h="1" m="1" x="209"/>
        <item h="1" m="1" x="325"/>
        <item h="1" m="1" x="853"/>
        <item h="1" m="1" x="341"/>
        <item h="1" m="1" x="157"/>
        <item h="1" m="1" x="644"/>
        <item h="1" m="1" x="551"/>
        <item h="1" m="1" x="884"/>
        <item h="1" m="1" x="314"/>
        <item h="1" m="1" x="790"/>
        <item h="1" m="1" x="133"/>
        <item h="1" m="1" x="143"/>
        <item h="1" m="1" x="626"/>
        <item h="1" m="1" x="459"/>
        <item h="1" m="1" x="784"/>
        <item h="1" m="1" x="383"/>
        <item h="1" m="1" x="715"/>
        <item h="1" m="1" x="269"/>
        <item h="1" m="1" x="232"/>
        <item h="1" m="1" x="693"/>
        <item h="1" m="1" x="287"/>
        <item h="1" m="1" x="857"/>
        <item h="1" m="1" x="1177"/>
        <item h="1" m="1" x="1157"/>
        <item h="1" m="1" x="370"/>
        <item h="1" m="1" x="470"/>
        <item h="1" m="1" x="431"/>
        <item h="1" m="1" x="211"/>
        <item h="1" m="1" x="895"/>
        <item h="1" m="1" x="844"/>
        <item h="1" m="1" x="1183"/>
        <item h="1" m="1" x="1196"/>
        <item h="1" m="1" x="1072"/>
        <item h="1" m="1" x="131"/>
        <item h="1" m="1" x="635"/>
        <item h="1" m="1" x="621"/>
        <item h="1" m="1" x="1081"/>
        <item h="1" m="1" x="353"/>
        <item h="1" m="1" x="357"/>
        <item h="1" m="1" x="585"/>
        <item h="1" m="1" x="1013"/>
        <item h="1" m="1" x="855"/>
        <item h="1" m="1" x="97"/>
        <item h="1" m="1" x="1085"/>
        <item h="1" m="1" x="106"/>
        <item h="1" m="1" x="506"/>
        <item h="1" m="1" x="112"/>
        <item h="1" m="1" x="888"/>
        <item h="1" m="1" x="600"/>
        <item h="1" m="1" x="340"/>
        <item h="1" m="1" x="313"/>
        <item h="1" m="1" x="99"/>
        <item h="1" m="1" x="669"/>
        <item h="1" m="1" x="706"/>
        <item h="1" m="1" x="1093"/>
        <item h="1" m="1" x="920"/>
        <item h="1" m="1" x="249"/>
        <item h="1" m="1" x="513"/>
        <item h="1" m="1" x="184"/>
        <item h="1" m="1" x="416"/>
        <item h="1" m="1" x="347"/>
        <item h="1" m="1" x="475"/>
        <item h="1" m="1" x="387"/>
        <item h="1" m="1" x="386"/>
        <item h="1" m="1" x="494"/>
        <item h="1" m="1" x="283"/>
        <item h="1" m="1" x="1233"/>
        <item h="1" m="1" x="958"/>
        <item h="1" m="1" x="74"/>
        <item h="1" m="1" x="891"/>
        <item h="1" m="1" x="842"/>
        <item h="1" m="1" x="516"/>
        <item h="1" m="1" x="825"/>
        <item h="1" m="1" x="880"/>
        <item h="1" m="1" x="649"/>
        <item h="1" m="1" x="840"/>
        <item h="1" m="1" x="685"/>
        <item h="1" m="1" x="1010"/>
        <item h="1" m="1" x="712"/>
        <item h="1" m="1" x="711"/>
        <item h="1" m="1" x="1201"/>
        <item h="1" m="1" x="984"/>
        <item h="1" m="1" x="839"/>
        <item h="1" m="1" x="332"/>
        <item h="1" m="1" x="1227"/>
        <item h="1" m="1" x="829"/>
        <item h="1" m="1" x="1123"/>
        <item h="1" m="1" x="435"/>
        <item h="1" m="1" x="762"/>
        <item h="1" m="1" x="1104"/>
        <item h="1" m="1" x="796"/>
        <item h="1" m="1" x="427"/>
        <item h="1" m="1" x="634"/>
        <item h="1" m="1" x="830"/>
        <item h="1" m="1" x="512"/>
        <item h="1" m="1" x="695"/>
        <item h="1" m="1" x="1129"/>
        <item h="1" m="1" x="392"/>
        <item h="1" m="1" x="72"/>
        <item h="1" m="1" x="1194"/>
        <item h="1" m="1" x="162"/>
        <item h="1" m="1" x="405"/>
        <item h="1" m="1" x="539"/>
        <item h="1" m="1" x="1226"/>
        <item h="1" m="1" x="440"/>
        <item h="1" m="1" x="265"/>
        <item h="1" m="1" x="189"/>
        <item h="1" m="1" x="474"/>
        <item h="1" m="1" x="720"/>
        <item h="1" m="1" x="783"/>
        <item h="1" m="1" x="868"/>
        <item h="1" m="1" x="429"/>
        <item h="1" m="1" x="651"/>
        <item h="1" m="1" x="346"/>
        <item h="1" m="1" x="1023"/>
        <item h="1" m="1" x="236"/>
        <item h="1" m="1" x="974"/>
        <item h="1" m="1" x="928"/>
        <item h="1" m="1" x="1117"/>
        <item h="1" m="1" x="587"/>
        <item h="1" m="1" x="256"/>
        <item h="1" m="1" x="278"/>
        <item h="1" m="1" x="197"/>
        <item h="1" m="1" x="82"/>
        <item h="1" m="1" x="116"/>
        <item h="1" m="1" x="378"/>
        <item h="1" m="1" x="550"/>
        <item h="1" m="1" x="992"/>
        <item h="1" m="1" x="632"/>
        <item h="1" m="1" x="751"/>
        <item h="1" m="1" x="1027"/>
        <item h="1" m="1" x="1076"/>
        <item h="1" m="1" x="537"/>
        <item h="1" m="1" x="986"/>
        <item h="1" m="1" x="1218"/>
        <item h="1" m="1" x="376"/>
        <item h="1" m="1" x="810"/>
        <item h="1" m="1" x="864"/>
        <item h="1" m="1" x="979"/>
        <item h="1" m="1" x="75"/>
        <item h="1" m="1" x="801"/>
        <item h="1" m="1" x="1224"/>
        <item h="1" m="1" x="850"/>
        <item h="1" m="1" x="457"/>
        <item h="1" m="1" x="173"/>
        <item h="1" m="1" x="1171"/>
        <item h="1" m="1" x="411"/>
        <item h="1" m="1" x="1103"/>
        <item h="1" m="1" x="1146"/>
        <item h="1" m="1" x="932"/>
        <item h="1" m="1" x="264"/>
        <item h="1" m="1" x="846"/>
        <item h="1" m="1" x="306"/>
        <item h="1" m="1" x="90"/>
        <item h="1" m="1" x="417"/>
        <item h="1" m="1" x="271"/>
        <item h="1" m="1" x="575"/>
        <item h="1" m="1" x="654"/>
        <item h="1" m="1" x="372"/>
        <item h="1" m="1" x="85"/>
        <item h="1" m="1" x="172"/>
        <item h="1" m="1" x="745"/>
        <item h="1" m="1" x="1009"/>
        <item h="1" m="1" x="732"/>
        <item h="1" m="1" x="408"/>
        <item h="1" m="1" x="918"/>
        <item h="1" m="1" x="988"/>
        <item h="1" m="1" x="646"/>
        <item h="1" m="1" x="70"/>
        <item h="1" m="1" x="290"/>
        <item h="1" m="1" x="798"/>
        <item h="1" m="1" x="1173"/>
        <item h="1" m="1" x="213"/>
        <item h="1" m="1" x="996"/>
        <item h="1" m="1" x="282"/>
        <item h="1" m="1" x="836"/>
        <item h="1" m="1" x="1005"/>
        <item h="1" m="1" x="535"/>
        <item h="1" m="1" x="1241"/>
        <item h="1" m="1" x="652"/>
        <item h="1" m="1" x="298"/>
        <item h="1" m="1" x="224"/>
        <item h="1" m="1" x="281"/>
        <item h="1" m="1" x="917"/>
        <item h="1" m="1" x="65"/>
        <item h="1" m="1" x="297"/>
        <item h="1" m="1" x="1242"/>
        <item h="1" m="1" x="1087"/>
        <item h="1" m="1" x="150"/>
        <item h="1" m="1" x="286"/>
        <item h="1" m="1" x="303"/>
        <item h="1" m="1" x="326"/>
        <item h="1" m="1" x="134"/>
        <item h="1" m="1" x="393"/>
        <item h="1" m="1" x="1015"/>
        <item h="1" m="1" x="280"/>
        <item h="1" m="1" x="409"/>
        <item h="1" m="1" x="530"/>
        <item h="1" m="1" x="1238"/>
        <item h="1" m="1" x="807"/>
        <item h="1" m="1" x="329"/>
        <item h="1" m="1" x="369"/>
        <item h="1" m="1" x="142"/>
        <item h="1" m="1" x="95"/>
        <item h="1" m="1" x="676"/>
        <item h="1" m="1" x="757"/>
        <item h="1" m="1" x="1021"/>
        <item h="1" m="1" x="136"/>
        <item h="1" m="1" x="105"/>
        <item h="1" m="1" x="748"/>
        <item h="1" m="1" x="848"/>
        <item h="1" m="1" x="820"/>
        <item h="1" m="1" x="764"/>
        <item h="1" m="1" x="779"/>
        <item h="1" m="1" x="275"/>
        <item h="1" m="1" x="821"/>
        <item h="1" m="1" x="461"/>
        <item h="1" m="1" x="774"/>
        <item h="1" m="1" x="1025"/>
        <item h="1" m="1" x="517"/>
        <item h="1" m="1" x="192"/>
        <item h="1" m="1" x="799"/>
        <item h="1" m="1" x="250"/>
        <item h="1" m="1" x="221"/>
        <item h="1" m="1" x="296"/>
        <item h="1" m="1" x="1239"/>
        <item h="1" m="1" x="167"/>
        <item h="1" m="1" x="699"/>
        <item h="1" m="1" x="865"/>
        <item h="1" m="1" x="1110"/>
        <item h="1" m="1" x="1225"/>
        <item h="1" m="1" x="460"/>
        <item h="1" m="1" x="687"/>
        <item h="1" m="1" x="138"/>
        <item h="1" m="1" x="83"/>
        <item h="1" m="1" x="717"/>
        <item h="1" m="1" x="1198"/>
        <item h="1" m="1" x="925"/>
        <item h="1" m="1" x="1131"/>
        <item h="1" m="1" x="594"/>
        <item h="1" m="1" x="710"/>
        <item h="1" m="1" x="300"/>
        <item h="1" m="1" x="121"/>
        <item h="1" m="1" x="448"/>
        <item h="1" m="1" x="1156"/>
        <item h="1" m="1" x="756"/>
        <item h="1" m="1" x="1217"/>
        <item h="1" x="13"/>
        <item h="1" x="20"/>
        <item h="1" x="7"/>
        <item h="1" m="1" x="673"/>
        <item h="1" m="1" x="661"/>
        <item h="1" x="37"/>
        <item h="1" x="2"/>
        <item h="1" x="22"/>
        <item h="1" x="6"/>
        <item h="1" x="23"/>
        <item h="1" m="1" x="1112"/>
        <item h="1" x="8"/>
        <item h="1" x="1"/>
        <item h="1" x="59"/>
        <item h="1" x="25"/>
        <item h="1" x="5"/>
        <item h="1" m="1" x="521"/>
        <item h="1" x="41"/>
        <item h="1" m="1" x="656"/>
        <item h="1" m="1" x="945"/>
        <item h="1" m="1" x="1180"/>
        <item h="1" m="1" x="1189"/>
        <item h="1" x="30"/>
        <item h="1" x="45"/>
        <item h="1" x="46"/>
        <item h="1" x="16"/>
        <item h="1" x="48"/>
        <item h="1" x="35"/>
        <item h="1" x="54"/>
        <item h="1" x="12"/>
        <item h="1" x="50"/>
        <item h="1" x="24"/>
        <item h="1" x="49"/>
        <item h="1" x="31"/>
        <item h="1" x="3"/>
        <item h="1" m="1" x="536"/>
        <item h="1" m="1" x="620"/>
        <item h="1" m="1" x="1138"/>
        <item h="1" m="1" x="246"/>
        <item h="1" x="17"/>
        <item h="1" x="26"/>
        <item h="1" x="28"/>
        <item h="1" x="33"/>
        <item h="1" m="1" x="19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ageFields count="1">
    <pageField fld="1" hier="-1"/>
  </pageFields>
  <formats count="5">
    <format dxfId="434">
      <pivotArea field="1" type="button" dataOnly="0" labelOnly="1" outline="0" axis="axisPage" fieldPosition="0"/>
    </format>
    <format dxfId="433">
      <pivotArea field="1" type="button" dataOnly="0" labelOnly="1" outline="0" axis="axisPage" fieldPosition="0"/>
    </format>
    <format dxfId="432">
      <pivotArea field="1" type="button" dataOnly="0" labelOnly="1" outline="0" axis="axisPage" fieldPosition="0"/>
    </format>
    <format dxfId="431">
      <pivotArea field="1" type="button" dataOnly="0" labelOnly="1" outline="0" axis="axisPage" fieldPosition="0"/>
    </format>
    <format dxfId="430">
      <pivotArea field="1"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6E47CE-207F-47A0-A5A1-8944E8E88DE7}" name="Tableau18" displayName="Tableau18" ref="A4:FR65" totalsRowShown="0" headerRowDxfId="423" dataDxfId="421" headerRowBorderDxfId="422" tableBorderDxfId="420" totalsRowBorderDxfId="419">
  <autoFilter ref="A4:FR65" xr:uid="{206E47CE-207F-47A0-A5A1-8944E8E88DE7}"/>
  <sortState xmlns:xlrd2="http://schemas.microsoft.com/office/spreadsheetml/2017/richdata2" ref="A5:FR65">
    <sortCondition descending="1" ref="DD4:DD65"/>
  </sortState>
  <tableColumns count="174">
    <tableColumn id="1" xr3:uid="{6539A3BE-271A-434A-9EC3-DF82D9A62CE6}" name="CODE_EPCI" dataDxfId="418"/>
    <tableColumn id="2" xr3:uid="{76A3E174-C433-4F65-8F7B-54156764EA66}" name="NOM_EPCI" dataDxfId="417"/>
    <tableColumn id="3" xr3:uid="{4CEE8C11-75C0-4DC4-BA94-0767FAB4DB99}" name="NATURE_EPCI" dataDxfId="416"/>
    <tableColumn id="4" xr3:uid="{5A94D04D-B724-425C-AF11-241AF7EDC502}" name="EPCI _du_panel" dataDxfId="415"/>
    <tableColumn id="5" xr3:uid="{B53F05D0-681F-4165-8DD8-157671E0CFCA}" name="EPCI_DROM_ou _France_hexagonale" dataDxfId="414"/>
    <tableColumn id="6" xr3:uid="{53A721B6-40B5-4BB9-B6DF-935CCA45674E}" name="DEPARTEMENT" dataDxfId="413"/>
    <tableColumn id="7" xr3:uid="{E85E195D-5870-4B2C-9560-4658AE76C724}" name="REGION" dataDxfId="412"/>
    <tableColumn id="8" xr3:uid="{ABC2E06A-7437-43AC-9ECE-13AD7D4C28BB}" name="GES_agr_2021" dataDxfId="411"/>
    <tableColumn id="9" xr3:uid="{57183347-F275-410E-898C-D0251C3F785C}" name="GES_transport_2021" dataDxfId="410"/>
    <tableColumn id="10" xr3:uid="{7AF499B8-D179-4F46-BF83-3AC4A853BDB6}" name="GES_resi_ter_de_2021" dataDxfId="409"/>
    <tableColumn id="11" xr3:uid="{7C50918E-349D-4BE4-B5BE-136C6F4DAF62}" name="GES_indus_2021" dataDxfId="408"/>
    <tableColumn id="12" xr3:uid="{950D7CE5-39CA-4459-8445-B2795F4E7A01}" name="GES_total_2021" dataDxfId="407"/>
    <tableColumn id="13" xr3:uid="{5D844598-2CE8-44C4-B982-87B577ED5E15}" name="GES_personnes_2021" dataDxfId="406"/>
    <tableColumn id="14" xr3:uid="{5430F2D8-B907-4A3C-B4DC-F5B721D8D415}" name="EVO_GES_2016-2021" dataDxfId="405"/>
    <tableColumn id="15" xr3:uid="{936CBE00-82DB-47CA-ADC0-5772EF176637}" name="ARRETES_innondation_1982-2022" dataDxfId="404"/>
    <tableColumn id="16" xr3:uid="{36ED9AE2-4461-489C-BC98-1E2433FB0495}" name="ARRETES_mvt_terrain_1982-2022" dataDxfId="403"/>
    <tableColumn id="17" xr3:uid="{06D61948-641D-4733-86B6-58B6041E6C03}" name="ARRETES_secheresse_1982-2022" dataDxfId="402"/>
    <tableColumn id="18" xr3:uid="{848ED1B3-AD3E-4AB1-B5E6-B2C690F61661}" name="ARRETES_tempete_1982-2022" dataDxfId="401"/>
    <tableColumn id="19" xr3:uid="{B30E5784-D7AD-4E62-B4B4-74E622AD162B}" name="ARRETES_autre_1982-2022" dataDxfId="400"/>
    <tableColumn id="20" xr3:uid="{0ED3843F-BBBF-4D06-A913-D9580C6D6CD2}" name="ARRETES_total_1982-2022" dataDxfId="399"/>
    <tableColumn id="21" xr3:uid="{373B84C8-1ABC-4DC9-9D7D-330A64BE5519}" name="JOURS_fortes_precipitations_2050" dataDxfId="398"/>
    <tableColumn id="22" xr3:uid="{F1DA6934-4CE5-4CE9-B92A-372BEB1A86CE}" name="JOURS_sols_sec_2050" dataDxfId="397"/>
    <tableColumn id="23" xr3:uid="{E5501669-FBBE-4ABA-9476-45DB103E35AA}" name="POPULATION_2021" dataDxfId="396"/>
    <tableColumn id="24" xr3:uid="{515734C0-BEB1-487B-B429-38053CFED9B6}" name="PART_surface_urba_td_2024" dataDxfId="395"/>
    <tableColumn id="25" xr3:uid="{CD7B2B33-1FD0-43FF-B052-13C65BBFD89B}" name="JOURS_tres_chaud_2050" dataDxfId="394"/>
    <tableColumn id="26" xr3:uid="{7521A3DA-87F4-421D-86DA-B6F920AE9A5E}" name="LONGUEUR_cours_eau_2019" dataDxfId="393"/>
    <tableColumn id="27" xr3:uid="{AFD23B3B-E65F-4883-B55C-7D98C9CD5FCE}" name="PART_cours_eau_b_tb_etat_2019" dataDxfId="392"/>
    <tableColumn id="28" xr3:uid="{AFD5E86A-ADAA-4BBC-A5D0-3849E834B343}" name="JOURS_sans_précipitation_1981 -2010" dataDxfId="391"/>
    <tableColumn id="29" xr3:uid="{68FE81E6-7472-4DA7-ADB2-577C34A3AD32}" name="JOURS_sans_précipitation_2050" dataDxfId="390"/>
    <tableColumn id="30" xr3:uid="{7BCD171E-3498-4F56-8655-8C0EDD23790C}" name="JOURS_sans_précipitation_2100" dataDxfId="389"/>
    <tableColumn id="31" xr3:uid="{2845B8C1-B23B-4C33-AD0A-A2E70A5C6895}" name="SURFACE_pa_RPG_2021" dataDxfId="388"/>
    <tableColumn id="32" xr3:uid="{40DA5435-BFDC-4425-86CD-84E1F2DBB404}" name="POTENTIEL_nourricier_2021" dataDxfId="387"/>
    <tableColumn id="33" xr3:uid="{034DD79F-93F3-4C0E-913B-DB94E2AC5829}" name="PART_bio_restau_col_2024" dataDxfId="386"/>
    <tableColumn id="34" xr3:uid="{DC1E5321-BA86-49C0-956A-7DEFFF58D099}" name="PART_d-q_restau_col_2024" dataDxfId="385"/>
    <tableColumn id="35" xr3:uid="{A606B22F-D5A0-4483-B59C-BD1296A80A11}" name="POPULATION_2010" dataDxfId="384"/>
    <tableColumn id="36" xr3:uid="{564EF79F-08DF-47AB-9698-D9A111B25C75}" name="POPULATION_2015" dataDxfId="383"/>
    <tableColumn id="37" xr3:uid="{44A00905-04AC-4E9D-97CF-F5ED500C7863}" name="POPULATION_20212" dataDxfId="382"/>
    <tableColumn id="38" xr3:uid="{2DC2632B-44D1-4400-AADA-7067C0348170}" name="TVAM_pop_2010-2021" dataDxfId="381"/>
    <tableColumn id="39" xr3:uid="{D74B2C6B-55EB-4C25-888C-5FE2F82F637E}" name="VB_pop_2010-2021" dataDxfId="380">
      <calculatedColumnFormula>AK5-AI5</calculatedColumnFormula>
    </tableColumn>
    <tableColumn id="40" xr3:uid="{DCEB4E2E-4F2E-48C2-87D8-35CD03BBC8FB}" name="TVAM_sn_2010-2021" dataDxfId="379"/>
    <tableColumn id="41" xr3:uid="{883FD824-AB53-47D7-A70D-9FE1366E6E51}" name="TVAM_sm_2010-2021" dataDxfId="378"/>
    <tableColumn id="42" xr3:uid="{F99868F1-21D0-4812-B2FC-1D1BD85620C5}" name="POP_inf_25_en_2021" dataDxfId="377"/>
    <tableColumn id="43" xr3:uid="{096324FC-BD40-425E-8908-9767EFD6B04D}" name="POP_sup_64_ans_en_2021" dataDxfId="376"/>
    <tableColumn id="44" xr3:uid="{7D1EAF3F-BB63-4F79-A310-0D95B155756A}" name="POP_25_a_64_ans_en_2021" dataDxfId="375"/>
    <tableColumn id="45" xr3:uid="{AC82BEC2-37D9-48CC-974F-4A37FA4A3A11}" name="INDICE_jeunesse_2021" dataDxfId="374"/>
    <tableColumn id="46" xr3:uid="{266BE177-06B9-4E61-9F59-D30A2F40EC5B}" name="INDICE_vieillesse_2021" dataDxfId="373"/>
    <tableColumn id="47" xr3:uid="{B00E76BF-0F50-4D77-95FB-20F8817C2846}" name="TYPOLOGIE_indice_dependance_2021" dataDxfId="372"/>
    <tableColumn id="48" xr3:uid="{1A3ACB1D-F03E-4726-8113-0076D9F508E7}" name="APL_2016" dataDxfId="371"/>
    <tableColumn id="49" xr3:uid="{A9BCEE0F-8D3E-4BDA-A587-628C9D6F5388}" name="APL_2022" dataDxfId="370"/>
    <tableColumn id="50" xr3:uid="{6ECE0DE7-2061-4FE3-8FE0-898E58940C6C}" name="EVOLUTION_APL_2016-2022" dataDxfId="369"/>
    <tableColumn id="51" xr3:uid="{EC8E3BEC-9057-4F0B-9155-9CE728AB1E53}" name="ICM_homme_2020-2021" dataDxfId="368"/>
    <tableColumn id="52" xr3:uid="{66998893-79FD-43CD-908A-22EE1AFC2493}" name="ICM_femme_2020-2021" dataDxfId="367"/>
    <tableColumn id="53" xr3:uid="{8416A793-BBB6-4CD0-82F9-4F8AE540EA78}" name="ICM_total_2020-2021" dataDxfId="366"/>
    <tableColumn id="54" xr3:uid="{FCF9E3C5-7213-449E-A5BF-2D11DA66593A}" name="POP_sup_84_ans_en_2021" dataDxfId="365"/>
    <tableColumn id="55" xr3:uid="{74AF2252-6A10-4B2E-A6D7-CD1611EBB01C}" name="POP_sup_84_ans_en_2050" dataDxfId="364"/>
    <tableColumn id="56" xr3:uid="{C57D95EC-8676-49DE-A532-629CAF1B0583}" name="EVO_pop_sup_84_ans_2021-2050" dataDxfId="363"/>
    <tableColumn id="57" xr3:uid="{156B66F8-1B8A-409D-9179-31D1BEADE451}" name="MEN_dom_cadr_2021" dataDxfId="362"/>
    <tableColumn id="58" xr3:uid="{45CB9C2C-FA2C-4D08-8C40-5ED505A92017}" name="MEN_dom_int_2021" dataDxfId="361"/>
    <tableColumn id="59" xr3:uid="{CF49D5B6-D00C-4EE4-8055-382318240A3E}" name="MEN_dom_empl_2021" dataDxfId="360"/>
    <tableColumn id="60" xr3:uid="{D1DDB61A-0D46-4004-82BB-31FE7043B738}" name="MEN_dom_ind_2021" dataDxfId="359"/>
    <tableColumn id="61" xr3:uid="{011D387B-6D3C-454C-AE6A-1A48AB57F8BB}" name="MEN_dom_ouvr_2021" dataDxfId="358"/>
    <tableColumn id="62" xr3:uid="{862ECDB2-4846-4FD7-B461-88228959D790}" name="MEN_monoactif_ouvr_empl_2021" dataDxfId="357"/>
    <tableColumn id="63" xr3:uid="{52BB5F20-EEA1-42DD-95E3-C83A133C9E21}" name="MEN_inact_hors_retr_2021" dataDxfId="356"/>
    <tableColumn id="64" xr3:uid="{87E38D4A-5F79-4010-85DC-9160FF5004F8}" name="MEN_Sur-Sous_representations_2021" dataDxfId="355"/>
    <tableColumn id="65" xr3:uid="{957765CB-3580-49F5-A1C0-C95E9358F9A1}" name="INDICE_concentration_emp_2021" dataDxfId="354"/>
    <tableColumn id="66" xr3:uid="{4116B514-8780-433D-BC1C-929F70EFD06D}" name="EVO_actifs_2010-2021" dataDxfId="353"/>
    <tableColumn id="67" xr3:uid="{DEE76D81-9816-4594-8060-6CCEE4172318}" name="EVO_emplois_2010-2021" dataDxfId="352"/>
    <tableColumn id="68" xr3:uid="{CBF590FB-2D1E-4CB0-A56B-449C106E9AC6}" name="EMPLOIS_lt_2021" dataDxfId="351"/>
    <tableColumn id="69" xr3:uid="{5F442103-C4F7-453D-A745-77DB49A90BA6}" name="EMPLOIS_lt_2010" dataDxfId="350"/>
    <tableColumn id="70" xr3:uid="{745D778F-09F5-403F-9D6A-C9E7B8BD42FA}" name="ACTIFS_2021" dataDxfId="349"/>
    <tableColumn id="71" xr3:uid="{610EB32C-6875-4928-9BDE-7863347D3038}" name="ACTIFS_2010" dataDxfId="348"/>
    <tableColumn id="72" xr3:uid="{113EC01A-7188-4C53-AFFB-318CAEE9A022}" name="TYPO_actifs-emplois_2010-2021" dataDxfId="347"/>
    <tableColumn id="73" xr3:uid="{F7746AB1-B684-4BBD-9CE0-6428820CB1FB}" name="TE_15-64_ans_2021" dataDxfId="346"/>
    <tableColumn id="74" xr3:uid="{CDCF78AC-D7E0-488E-97B2-EEB681FDC5F6}" name="TE_25-34_ans_2021" dataDxfId="345"/>
    <tableColumn id="75" xr3:uid="{34090314-AAB8-4616-A6E1-74573B21342C}" name="TE_55-64_ans_2021" dataDxfId="344"/>
    <tableColumn id="76" xr3:uid="{99C639B9-A359-4623-B4B0-8E74205F900B}" name="EVO_te_25-34_ans_2010-2021" dataDxfId="343"/>
    <tableColumn id="77" xr3:uid="{7763CB79-C7A5-411F-A6B1-FB3AF7AEFF17}" name="EVO_te_55-64_ans_2010-2021" dataDxfId="342"/>
    <tableColumn id="78" xr3:uid="{20957A87-13C8-4F53-A933-A978C26A88BA}" name="TE_femmes_2021" dataDxfId="341"/>
    <tableColumn id="79" xr3:uid="{1221A887-E71C-4DC3-A94D-9759D77600DA}" name="VAR_ecart_te_h-f_2010-2021" dataDxfId="340"/>
    <tableColumn id="80" xr3:uid="{D94507AD-33F6-4E09-A4ED-51CD00A5C01D}" name="ECART_te_h-f_2021" dataDxfId="339"/>
    <tableColumn id="81" xr3:uid="{1347A3C4-1C23-427C-89D0-09D6E3AB3BF7}" name="TAUX_femmes_tp_2021" dataDxfId="338"/>
    <tableColumn id="82" xr3:uid="{EDCD2322-1C74-4794-A273-935A5F08A498}" name="TYPOLOGIE_insertion_travail" dataDxfId="337"/>
    <tableColumn id="83" xr3:uid="{77E71F19-12B5-4754-9F48-DF4BC043A8DD}" name="PART_15-29_avec_emploi_2021" dataDxfId="336"/>
    <tableColumn id="84" xr3:uid="{5842620C-240A-439C-9905-0C5EF102CECF}" name="PART_15-29_ees_2021" dataDxfId="335"/>
    <tableColumn id="85" xr3:uid="{2EC6B603-2BA6-46CE-B25B-E1EEBA467731}" name="PART_15-29_chom-inac_2021" dataDxfId="334"/>
    <tableColumn id="86" xr3:uid="{AD2D0B0D-8D62-4850-B3F3-7E154299BDF3}" name="ETUDIANTS_2022-2023" dataDxfId="333"/>
    <tableColumn id="87" xr3:uid="{F6B0BDC8-D887-43D3-8705-C96209D9E02F}" name="EVO_etudiants_2016-2017_2022-2023" dataDxfId="332"/>
    <tableColumn id="88" xr3:uid="{7C7053E9-8F55-4496-9B34-A7E7CB7F9DC0}" name="LICENCE_2022-2023" dataDxfId="331"/>
    <tableColumn id="89" xr3:uid="{03DD7387-3634-4A7E-AED3-3093B5C903A0}" name="MASTER_2022-2023" dataDxfId="330"/>
    <tableColumn id="90" xr3:uid="{D04FEF68-89DB-42EC-8C55-D0EB759BDAA7}" name="PART_master_2022-2023" dataDxfId="329"/>
    <tableColumn id="91" xr3:uid="{15B5D462-EE3E-4EAA-B3B9-9E2EF8D5D4C1}" name="TYPOLOGIE_tissus_eco_2021" dataDxfId="328"/>
    <tableColumn id="92" xr3:uid="{FDABAD16-075E-46B6-98C5-4D46846AC5BC}" name="POIDS_fort_PAT_2020" dataDxfId="327"/>
    <tableColumn id="93" xr3:uid="{151FFF5C-DD76-4C75-B3C7-7BFE4AD57A7B}" name="EVO_poids_fort_PAT_2013-2020" dataDxfId="326"/>
    <tableColumn id="94" xr3:uid="{0A25C130-A524-4A64-85BC-D78B2649EF05}" name="PART_faible_PAT_2020" dataDxfId="325"/>
    <tableColumn id="95" xr3:uid="{38C411F3-FB52-4BDA-B984-54F74BEFD00E}" name="TYPOLOGIE_PAT_2020" dataDxfId="324"/>
    <tableColumn id="96" xr3:uid="{2B2D023D-0A80-4CC5-A831-B0402B214F66}" name="DISTANCE_dt_2021" dataDxfId="323"/>
    <tableColumn id="97" xr3:uid="{A80390F9-2E22-48E0-A040-A53FA9462A63}" name="ACTIFS_lt_2021" dataDxfId="322"/>
    <tableColumn id="98" xr3:uid="{F4C3E54E-A197-4FF1-BB23-E94124B6B61D}" name="PART_tc_2021" dataDxfId="321"/>
    <tableColumn id="99" xr3:uid="{B329EEDA-7567-479A-A683-3E0CA026A30B}" name="PART_md_2021" dataDxfId="320"/>
    <tableColumn id="100" xr3:uid="{EA34BA89-5781-4BF3-A4BC-30BA2B4BC742}" name="PART_vp_2021" dataDxfId="319"/>
    <tableColumn id="101" xr3:uid="{6F00D779-49CE-4FF5-9B7C-8B11149957C0}" name="SURFACE_epci_2021" dataDxfId="318"/>
    <tableColumn id="102" xr3:uid="{9BF72E6C-8D23-44C5-AAA9-9E389102963F}" name="DENSITE_pc_2024" dataDxfId="317"/>
    <tableColumn id="103" xr3:uid="{6D42032E-96DE-4906-9CF4-63BD04D20F87}" name="PC_pour_10000_hab_2024" dataDxfId="316"/>
    <tableColumn id="104" xr3:uid="{7669B82C-02A6-4B58-ABF9-FD68DB1967E7}" name="LONGUEUR_pc_2024" dataDxfId="315"/>
    <tableColumn id="105" xr3:uid="{0113E775-18E1-4FA5-AD01-E4A65FD3A3D8}" name="VOITURES_elec_2014" dataDxfId="314"/>
    <tableColumn id="106" xr3:uid="{1525EA06-0C06-46C7-AA56-92CC784BE91A}" name="VOITURES_elec_2024" dataDxfId="313"/>
    <tableColumn id="107" xr3:uid="{5DE5F0D7-BBFD-4F1C-8A8F-64779FE984D1}" name="TVAM_voitures_elec_2014-2024" dataDxfId="312"/>
    <tableColumn id="108" xr3:uid="{2276D990-F336-4BAF-B2B7-AB2BECB8A6A9}" name="VOYAGEURS_gare_2015" dataDxfId="311"/>
    <tableColumn id="109" xr3:uid="{8751028E-F643-4956-98F8-412119BC4EF2}" name="VOYAGEURS_gare_2023" dataDxfId="310"/>
    <tableColumn id="110" xr3:uid="{6BD1FEB4-CC01-4151-AE00-58E06BF39C1E}" name="TVAM_voyageurs_gare_2015-2023" dataDxfId="309"/>
    <tableColumn id="111" xr3:uid="{2F2DDC90-B5A9-42CE-A217-4238CF157B70}" name="TAUX_illectronisme_2018" dataDxfId="308"/>
    <tableColumn id="112" xr3:uid="{E8E593A4-949C-4EC0-8D30-4FD30305E90D}" name="PART_fcn_2018" dataDxfId="307"/>
    <tableColumn id="113" xr3:uid="{22EDE408-DF17-4845-A511-EECD97701A03}" name="POPULATION_2018" dataDxfId="306"/>
    <tableColumn id="114" xr3:uid="{7F6119BB-D323-4336-8707-31B5398A07D0}" name="POINT_MORT_2021" dataDxfId="305"/>
    <tableColumn id="115" xr3:uid="{39DC6C5A-F59F-4EF8-8F55-D1D546D517B5}" name="POINT_MORT_1000_hab_2021" dataDxfId="304"/>
    <tableColumn id="116" xr3:uid="{3358FACD-7639-4E9A-8ED7-531A9AC0BA25}" name="DESSEREMENT_1000_hab_2021" dataDxfId="303"/>
    <tableColumn id="117" xr3:uid="{BF87A406-8278-48FB-A328-9351CF3201FB}" name="RENOUVELLEMENT_1000_hab_2021" dataDxfId="302"/>
    <tableColumn id="118" xr3:uid="{033691D7-14CD-48ED-A617-85C6A26B6AD1}" name="FLUIDITE_PARC_1000_hab_2021" dataDxfId="301"/>
    <tableColumn id="119" xr3:uid="{BCFE1631-17FE-48E9-8E1C-68F4EA831C01}" name="CAH_point_mort_2021" dataDxfId="300"/>
    <tableColumn id="120" xr3:uid="{76DDB788-5AA8-4E69-97BC-72F0DCEB8B56}" name="DIF_lc_2016-2019_2020-2023" dataDxfId="299"/>
    <tableColumn id="121" xr3:uid="{2CF7D1B2-B370-4B76-9B36-8EBC759E657D}" name="EVO_tvam_lc_2016-2019_2020-2023" dataDxfId="298"/>
    <tableColumn id="122" xr3:uid="{CD00503A-F20E-40D3-B5E3-5923ED8E01F9}" name="LC_par_an_par_region_2016-2019" dataDxfId="297"/>
    <tableColumn id="123" xr3:uid="{1AFD12A8-AB3F-4FB3-9FB5-923ED9FA0E9D}" name="LC_par_an_par_region_2020-2023" dataDxfId="296"/>
    <tableColumn id="124" xr3:uid="{A84A8069-BFD0-40DA-8CC1-114DA7B55A66}" name="EVO_tvam_lc_2016-2019_2020-2023_par_region" dataDxfId="295"/>
    <tableColumn id="125" xr3:uid="{C5D36A27-171F-459C-B68C-7BDF54DF2114}" name="PART_metropole_lc_par_region_2016-2019" dataDxfId="294"/>
    <tableColumn id="126" xr3:uid="{44514330-11A6-414A-87FD-F2A5CEBCC85C}" name="PART_metropole_lc_par_region_2020-2023" dataDxfId="293"/>
    <tableColumn id="127" xr3:uid="{9FE67A86-3ED4-4C13-989F-BF573A4E78D1}" name="EF_2014-2018" dataDxfId="292"/>
    <tableColumn id="128" xr3:uid="{F17F1D71-2E88-493C-8DEC-A7EE0281B1E9}" name="EVO_ef_2014-2018_2009-2013" dataDxfId="291"/>
    <tableColumn id="129" xr3:uid="{9201C2B6-D473-4349-8062-404C8828FDCF}" name="EF_2019-2022" dataDxfId="290"/>
    <tableColumn id="130" xr3:uid="{D697162E-87C5-42D9-BBEB-63C47895C4AC}" name="EVO_ef_2019-2022_2014-2018" dataDxfId="289"/>
    <tableColumn id="131" xr3:uid="{952D8848-2BEF-43AA-A917-C4DADE530BE9}" name="EF_2009-2013" dataDxfId="288"/>
    <tableColumn id="132" xr3:uid="{491D271F-C062-4FA4-9C51-AF844CB820A3}" name="PT_2024" dataDxfId="287"/>
    <tableColumn id="133" xr3:uid="{C9C57A4C-08D2-4F40-9E71-52A5BCCCF10D}" name="PART_pt_2024" dataDxfId="286"/>
    <tableColumn id="134" xr3:uid="{A463D4D0-42DD-4C43-82D9-54BC9A535F99}" name="INDICE_surchauffe_2024" dataDxfId="285"/>
    <tableColumn id="135" xr3:uid="{61E69577-E227-43B0-909E-9B1C990CE63D}" name="ANNEES_achat_t3_ancien_2023" dataDxfId="284"/>
    <tableColumn id="136" xr3:uid="{8CBB9666-C49D-4937-8ADE-9F8CD8B387AF}" name="ANNEES_achat_t3_neuf_2023" dataDxfId="283"/>
    <tableColumn id="137" xr3:uid="{2A473B73-AADE-4957-B6E2-244C63A0673F}" name="ECART_neuf_ancien_2023" dataDxfId="282"/>
    <tableColumn id="138" xr3:uid="{E8A6E368-8A7E-4C94-860E-9FB8A44C4DAA}" name="LOGEMENTS_sociaux_2023" dataDxfId="281"/>
    <tableColumn id="139" xr3:uid="{7DEDFB4B-FF09-44DD-8D6C-10A91E64F294}" name="PART_logements_sociaux_2023" dataDxfId="280"/>
    <tableColumn id="140" xr3:uid="{2C89EE46-2D54-4816-BD4C-2084A1C60CC7}" name="LOGEMENTS_sociaux_2018" dataDxfId="279"/>
    <tableColumn id="141" xr3:uid="{926C8D26-22DD-4964-983D-B2757DFADE73}" name="EVO_logements_sociaux_2018-2023" dataDxfId="278"/>
    <tableColumn id="142" xr3:uid="{BA577896-DFF1-4545-93E6-AB232ADAFB12}" name="INDICE_tension_logements_sociaux_2023" dataDxfId="277"/>
    <tableColumn id="143" xr3:uid="{6CDA9CB4-6745-4CA9-982D-E67075DCADA5}" name="LOGEMENTS_pp_2021" dataDxfId="276"/>
    <tableColumn id="144" xr3:uid="{AE2E01AC-2AB4-4FB6-8141-775CE265549E}" name="LOGEMENTS_pp_vac_2021" dataDxfId="275"/>
    <tableColumn id="145" xr3:uid="{59E0AF23-0966-4962-989E-A42F200882DD}" name="TAUX_logements_pp_vac_2021" dataDxfId="274"/>
    <tableColumn id="146" xr3:uid="{A59368FA-E1E2-4535-8035-215E06F566E3}" name="TAUX_logements_pp_vac_inf_2_2021" dataDxfId="273"/>
    <tableColumn id="147" xr3:uid="{01A22C47-4122-45C0-A79D-4DBCAD062CA5}" name="TAUX_logemens_pp_vac_sup_2_2021" dataDxfId="272"/>
    <tableColumn id="148" xr3:uid="{166F7593-30B5-407C-8E0F-5E46E28F731C}" name="POIDS_vac_sup_2_sur_vac_totale_2021" dataDxfId="271"/>
    <tableColumn id="149" xr3:uid="{5ECEA89D-3411-40EF-B165-BE180DAA002A}" name="TP_2021" dataDxfId="270"/>
    <tableColumn id="150" xr3:uid="{45D75DD6-1AAA-4E37-9974-66ECE9887F7A}" name="EVO_tp_2012-2021" dataDxfId="269"/>
    <tableColumn id="151" xr3:uid="{278352FA-F788-45BC-84EE-4348392C5D34}" name="RMDU_2021" dataDxfId="268"/>
    <tableColumn id="152" xr3:uid="{79774A78-90CF-46B8-B6B6-394DA7E0B4B9}" name="EVO_RMDU_2012-2021" dataDxfId="267"/>
    <tableColumn id="153" xr3:uid="{02208089-3DD2-4B79-AB3C-46CB980ABC98}" name="COLLEGIENS_2023-2024" dataDxfId="266"/>
    <tableColumn id="154" xr3:uid="{24A08A31-BD49-4051-8C53-2A6F94B32416}" name="MP_IPS_EPCI_2023-2024" dataDxfId="265"/>
    <tableColumn id="155" xr3:uid="{792980CD-49FD-4609-BF99-797076E32580}" name="IPS_EPCI_2023-2024" dataDxfId="264"/>
    <tableColumn id="156" xr3:uid="{0F64D04F-ADD2-4487-B082-EEFE9215F5EA}" name="PART_IPS _td_2023-2024" dataDxfId="263"/>
    <tableColumn id="157" xr3:uid="{6A1774AC-E4FB-46A6-BBB4-D23D618E281E}" name="PART_IPS _d_2023-2024" dataDxfId="262"/>
    <tableColumn id="158" xr3:uid="{415FFD0E-7FBA-4968-A46B-27212D26163F}" name="PART_IPS _int_2023-2024" dataDxfId="261"/>
    <tableColumn id="159" xr3:uid="{8F6FEB26-9A1D-4500-B609-9F14607D2B84}" name="PART_IPS _f_2023-2024" dataDxfId="260"/>
    <tableColumn id="160" xr3:uid="{B3019A04-EF48-463D-BF62-8A1CA42A6395}" name="PART_IPS _tf_2023-2024" dataDxfId="259"/>
    <tableColumn id="161" xr3:uid="{F55D63CF-CEE2-428D-AFE2-A44DA9DC3C66}" name="PART_em_femmes_2020" dataDxfId="258"/>
    <tableColumn id="162" xr3:uid="{5EBDFE81-3E7C-437A-93D1-CBE77EC32298}" name="PART_em_hommes_2020" dataDxfId="257"/>
    <tableColumn id="177" xr3:uid="{04758208-2164-4850-AF15-C0EFF1684B63}" name="NOMBRE_femme_vote_2021" dataDxfId="256">
      <calculatedColumnFormula>VLOOKUP(A5,#REF!,2,FALSE)</calculatedColumnFormula>
    </tableColumn>
    <tableColumn id="176" xr3:uid="{6C206B35-E0BF-418B-BCC6-5DC9AC39D12F}" name="PART_femme_vote_2021" dataDxfId="255">
      <calculatedColumnFormula>VLOOKUP(A5,#REF!,3,FALSE)</calculatedColumnFormula>
    </tableColumn>
    <tableColumn id="175" xr3:uid="{D5628BCB-F20B-4411-8C79-5D9D81310F57}" name="RATIO_em_f_sur_f_vote_2020" dataDxfId="254">
      <calculatedColumnFormula>VLOOKUP(A5,#REF!,4,FALSE)</calculatedColumnFormula>
    </tableColumn>
    <tableColumn id="163" xr3:uid="{CEDCC158-34AD-442E-BC51-E641E9DE017B}" name="EM_2020" dataDxfId="253"/>
    <tableColumn id="164" xr3:uid="{DE941706-2297-4CFD-93FF-DBBA59B4E02B}" name="PART_em_18-29_ans_2020" dataDxfId="252"/>
    <tableColumn id="165" xr3:uid="{7246FC8F-3B97-405D-9E14-A82612F12624}" name="PART_em_30-49_ans_2020" dataDxfId="251"/>
    <tableColumn id="166" xr3:uid="{10AD17A3-D7A6-4BD4-B083-0FA0F1373066}" name="PART_em_50-64_ans_2020" dataDxfId="250"/>
    <tableColumn id="167" xr3:uid="{0FA3C133-600A-455E-9933-81573A463895}" name="PART_em_65-75_ans_2020" dataDxfId="249"/>
    <tableColumn id="168" xr3:uid="{EBCD095F-EB34-497F-9157-F9806181624A}" name="PART_em_plus_75_ans_2020" dataDxfId="248"/>
    <tableColumn id="169" xr3:uid="{2AD07108-36E8-4798-8F48-E60ABDC49AD9}" name="PART_population_en_QPV_dans_EPCI_2021" dataDxfId="247"/>
    <tableColumn id="170" xr3:uid="{173C93CE-E049-4C7F-8651-0C4564D114F5}" name="PART_des_licencies_sportifs_en_QPV_dans_population_totale_2021" dataDxfId="246"/>
    <tableColumn id="171" xr3:uid="{786E6015-1B72-40D4-BF5A-023EAFCF7362}" name="PART_des_licencies_sportifs_dans_population_totale_2021" dataDxfId="24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E5F5FA-EC11-4BBF-9489-C9162C58A1E6}" name="Tableau183" displayName="Tableau183" ref="A4:AH65" totalsRowShown="0" headerRowDxfId="244" dataDxfId="242" headerRowBorderDxfId="243" tableBorderDxfId="241" totalsRowBorderDxfId="240">
  <autoFilter ref="A4:AH65" xr:uid="{5EE5F5FA-EC11-4BBF-9489-C9162C58A1E6}"/>
  <sortState xmlns:xlrd2="http://schemas.microsoft.com/office/spreadsheetml/2017/richdata2" ref="A5:AH65">
    <sortCondition descending="1" ref="AF4:AF65"/>
  </sortState>
  <tableColumns count="34">
    <tableColumn id="1" xr3:uid="{9117EBA2-06B8-4001-BEFF-624C6F895D9C}" name="CODE_EPCI" dataDxfId="239"/>
    <tableColumn id="2" xr3:uid="{22F1188C-9C7C-49F7-B90F-61387E5F9DF1}" name="NOM_EPCI" dataDxfId="238"/>
    <tableColumn id="3" xr3:uid="{FA841AD4-B7FF-45EE-B9A8-77368F6CA388}" name="NATURE_EPCI" dataDxfId="237"/>
    <tableColumn id="4" xr3:uid="{0861D624-8325-42F3-A424-66B0DE3B5533}" name="EPCI _du_panel" dataDxfId="236"/>
    <tableColumn id="5" xr3:uid="{1910337C-D97D-4732-92CA-BCF816ED899D}" name="EPCI_DROM_ou _France_hexagonale" dataDxfId="235"/>
    <tableColumn id="6" xr3:uid="{1971BAC0-3E84-4B2A-836C-9EADF2E9D554}" name="DEPARTEMENT" dataDxfId="234"/>
    <tableColumn id="7" xr3:uid="{AA528726-ACFA-4FAD-9349-618EABF6BB34}" name="REGION" dataDxfId="233"/>
    <tableColumn id="8" xr3:uid="{FC121DD6-4B18-4D58-94AD-49C811B5DC4D}" name="GES_agr_2021" dataDxfId="232"/>
    <tableColumn id="9" xr3:uid="{3B37690A-F643-4D1E-B17B-C2EAAB13ED8E}" name="GES_transport_2021" dataDxfId="231"/>
    <tableColumn id="10" xr3:uid="{5335FC48-CDD8-4344-BCD2-E9B05ADC3717}" name="GES_resi_ter_de_2021" dataDxfId="230"/>
    <tableColumn id="11" xr3:uid="{DC13FB5F-6B2C-4E81-A142-92F67A617C52}" name="GES_indus_2021" dataDxfId="229"/>
    <tableColumn id="12" xr3:uid="{4569C5A2-D618-4E9E-8E96-5F4C1489DDD5}" name="GES_total_2021" dataDxfId="228"/>
    <tableColumn id="13" xr3:uid="{523F394B-56F6-4921-9E7B-D433269A0F1B}" name="GES_personnes_2021" dataDxfId="227"/>
    <tableColumn id="14" xr3:uid="{A5306A51-655B-4A11-B675-9C606D12EAAE}" name="EVO_GES_2016-2021" dataDxfId="226"/>
    <tableColumn id="15" xr3:uid="{1F01304E-26AA-4453-B030-D628A1EAA041}" name="ARRETES_innondation_1982-2022" dataDxfId="225"/>
    <tableColumn id="16" xr3:uid="{3472E5F7-055D-4EA3-B30B-6CF6392F82B7}" name="ARRETES_mvt_terrain_1982-2022" dataDxfId="224"/>
    <tableColumn id="17" xr3:uid="{129DC96E-9C6A-481E-831F-01092ADA0619}" name="ARRETES_secheresse_1982-2022" dataDxfId="223"/>
    <tableColumn id="18" xr3:uid="{0007AB90-EE0B-4ECF-8E93-819A3EC96F74}" name="ARRETES_tempete_1982-2022" dataDxfId="222"/>
    <tableColumn id="19" xr3:uid="{0F2CB583-FB13-4177-8C36-DF3082D04578}" name="ARRETES_autre_1982-2022" dataDxfId="221"/>
    <tableColumn id="20" xr3:uid="{F0D2711F-9199-4F35-A6E5-F2C76F0B47F2}" name="ARRETES_total_1982-2022" dataDxfId="220"/>
    <tableColumn id="21" xr3:uid="{1FCFE418-3EC0-407B-BFB4-780725659173}" name="JOURS_fortes_precipitations_2050" dataDxfId="219"/>
    <tableColumn id="22" xr3:uid="{E85C77AA-835A-4EF7-A24B-7914C2B869A8}" name="JOURS_sols_sec_2050" dataDxfId="218"/>
    <tableColumn id="23" xr3:uid="{920EDF04-A030-4619-A0FA-E250F1F0F551}" name="POPULATION_2021" dataDxfId="217"/>
    <tableColumn id="24" xr3:uid="{A43F4922-2CE8-4F7B-AD12-3F7F333EA2AD}" name="PART_surface_urba_td_2024" dataDxfId="216"/>
    <tableColumn id="25" xr3:uid="{EA5CDE63-1E0C-436F-A2AA-4FEE90A9736B}" name="JOURS_tres_chaud_2050" dataDxfId="215"/>
    <tableColumn id="26" xr3:uid="{DAE8EFE8-3315-474D-AD14-C170C5D9C71A}" name="LONGUEUR_cours_eau_2019" dataDxfId="214"/>
    <tableColumn id="27" xr3:uid="{2DA38E6C-F032-4CB6-883F-EF1FF488C652}" name="PART_cours_eau_b_tb_etat_2019" dataDxfId="213"/>
    <tableColumn id="28" xr3:uid="{9E8E3DFB-32A2-44B0-8786-7E4FB2D17668}" name="JOURS_sans_précipitation_1981 -2010" dataDxfId="212"/>
    <tableColumn id="29" xr3:uid="{F76AEE74-2941-4C37-A87A-8E52D218C683}" name="JOURS_sans_précipitation_2050" dataDxfId="211"/>
    <tableColumn id="30" xr3:uid="{8F4A482A-ACB4-4B2B-B26A-F78EC49ABC04}" name="JOURS_sans_précipitation_2100" dataDxfId="210"/>
    <tableColumn id="31" xr3:uid="{D5FFF253-C64A-461A-BA1C-1DEB5A0B9AD0}" name="SURFACE_pa_RPG_2021" dataDxfId="209"/>
    <tableColumn id="32" xr3:uid="{0C61A6AD-134B-4575-98D2-63F4F29918E0}" name="POTENTIEL_nourricier_2021" dataDxfId="208"/>
    <tableColumn id="33" xr3:uid="{623D4162-729A-466D-A7EA-28A5A7A6CFF0}" name="PART_bio_restau_col_2024" dataDxfId="207"/>
    <tableColumn id="34" xr3:uid="{73E1B523-FEE6-494E-AE7D-0ADA30C62A6F}" name="PART_d-q_restau_col_2024" dataDxfId="206"/>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3D05E7-0A3D-4D04-8648-E639B52EE110}" name="Tableau182" displayName="Tableau182" ref="A4:AK65" totalsRowShown="0" headerRowDxfId="205" dataDxfId="203" headerRowBorderDxfId="204" tableBorderDxfId="202" totalsRowBorderDxfId="201">
  <autoFilter ref="A4:AK65" xr:uid="{243D05E7-0A3D-4D04-8648-E639B52EE110}"/>
  <sortState xmlns:xlrd2="http://schemas.microsoft.com/office/spreadsheetml/2017/richdata2" ref="A5:AK65">
    <sortCondition ref="AK4:AK65"/>
  </sortState>
  <tableColumns count="37">
    <tableColumn id="1" xr3:uid="{2393AB0D-2427-4BAA-9467-C6CC050D622E}" name="CODE_EPCI" dataDxfId="200"/>
    <tableColumn id="2" xr3:uid="{E36E15E3-ABF8-49C3-BD72-750742554FF1}" name="NOM_EPCI" dataDxfId="199"/>
    <tableColumn id="3" xr3:uid="{2F9F20FA-B818-43B7-8730-03D53DB947EF}" name="NATURE_EPCI" dataDxfId="198"/>
    <tableColumn id="4" xr3:uid="{A28FDD03-69B0-461B-9F14-09045CA10B6D}" name="EPCI _du_panel" dataDxfId="197"/>
    <tableColumn id="5" xr3:uid="{C9E468DE-F528-45E0-94F5-D370FBDDEB70}" name="EPCI_DROM_ou _France_hexagonale" dataDxfId="196"/>
    <tableColumn id="6" xr3:uid="{F32D1D2F-69E7-4B6A-AFB9-40D0CA833048}" name="DEPARTEMENT" dataDxfId="195"/>
    <tableColumn id="7" xr3:uid="{8B431DDE-5D0A-4D16-88B0-0F46B6BDFAF9}" name="REGION" dataDxfId="194"/>
    <tableColumn id="35" xr3:uid="{A6420AEE-882D-466C-99D4-BED3ACC4C0BB}" name="POPULATION_2010" dataDxfId="193"/>
    <tableColumn id="36" xr3:uid="{A0E27BDB-D7A5-4C46-AA51-2834AA1A7FB3}" name="POPULATION_2015" dataDxfId="192"/>
    <tableColumn id="37" xr3:uid="{913F3ED3-9141-46F7-BD9D-7C1F7C8C882A}" name="POPULATION_20212" dataDxfId="191"/>
    <tableColumn id="38" xr3:uid="{1C0DE56A-112B-4749-B36F-997623F828F1}" name="TVAM_pop_2010-2021" dataDxfId="190"/>
    <tableColumn id="39" xr3:uid="{64351FB0-13B2-4E75-A59A-964D53BE358B}" name="VB_pop_2010-2021" dataDxfId="189">
      <calculatedColumnFormula>J5-H5</calculatedColumnFormula>
    </tableColumn>
    <tableColumn id="40" xr3:uid="{649784AE-9DEA-431A-8121-F4CE76154927}" name="TVAM_sn_2010-2021" dataDxfId="188"/>
    <tableColumn id="41" xr3:uid="{9ADD56AF-86A8-454A-8919-4682858405D1}" name="TVAM_sm_2010-2021" dataDxfId="187"/>
    <tableColumn id="42" xr3:uid="{A61460F3-1D0D-486F-85CA-5EC1B6A0EDAD}" name="POP_inf_25_en_2021" dataDxfId="186"/>
    <tableColumn id="43" xr3:uid="{47AD1C81-4DFB-4DE3-A8D9-627F394039A9}" name="POP_sup_64_ans_en_2021" dataDxfId="185"/>
    <tableColumn id="44" xr3:uid="{1855DF3D-18B1-417C-A1FE-8106AE1B557B}" name="POP_25_a_64_ans_en_2021" dataDxfId="184"/>
    <tableColumn id="45" xr3:uid="{D0205DE6-C2BD-4410-B783-D226F82BB68D}" name="INDICE_jeunesse_2021" dataDxfId="183"/>
    <tableColumn id="46" xr3:uid="{ED043292-3354-43C0-8D2D-F9A5A67CE9DA}" name="INDICE_vieillesse_2021" dataDxfId="182"/>
    <tableColumn id="47" xr3:uid="{D94B5096-2BEF-4CD5-8698-703195D4E5DC}" name="TYPOLOGIE_indice_dependance_2021" dataDxfId="181"/>
    <tableColumn id="48" xr3:uid="{94094024-1610-40D7-826D-726F84DBD19A}" name="APL_2016" dataDxfId="180"/>
    <tableColumn id="49" xr3:uid="{EA3CB050-0C29-45C6-A034-31766C99C8BF}" name="APL_2022" dataDxfId="179"/>
    <tableColumn id="50" xr3:uid="{152D9A48-BD0B-4694-90F7-F27074BD8A76}" name="EVOLUTION_APL_2016-2022" dataDxfId="178"/>
    <tableColumn id="51" xr3:uid="{3B5C7234-9051-4E98-BA84-3C7DB35C12F1}" name="ICM_homme_2020-2021" dataDxfId="177"/>
    <tableColumn id="52" xr3:uid="{1F7A644B-1FA7-48CA-BA2C-BAB1E00CDBB5}" name="ICM_femme_2020-2021" dataDxfId="176"/>
    <tableColumn id="53" xr3:uid="{94B5FA9B-1235-439D-8AAB-FFC4E5BA13B2}" name="ICM_total_2020-2021" dataDxfId="175"/>
    <tableColumn id="54" xr3:uid="{0CDBAB70-1C63-4C7D-929F-36B272D22150}" name="POP_sup_84_ans_en_2021" dataDxfId="174"/>
    <tableColumn id="55" xr3:uid="{0600A5F2-7BCD-426E-A2D3-B5D87084C5C3}" name="POP_sup_84_ans_en_2050" dataDxfId="173"/>
    <tableColumn id="56" xr3:uid="{8C51C35E-786E-4FA1-BD25-7E1660A2E754}" name="EVO_pop_sup_84_ans_2021-2050" dataDxfId="172"/>
    <tableColumn id="57" xr3:uid="{D955EE8F-AC02-4D2F-BD3C-AF50FB4B2D0B}" name="MEN_dom_cadr_2021" dataDxfId="171"/>
    <tableColumn id="58" xr3:uid="{F0212BF0-E000-4813-85F5-D118946AB973}" name="MEN_dom_int_2021" dataDxfId="170"/>
    <tableColumn id="59" xr3:uid="{2F3875AB-5FC6-45B4-B43E-1137BE339CFD}" name="MEN_dom_empl_2021" dataDxfId="169"/>
    <tableColumn id="60" xr3:uid="{2612768F-FDDE-4538-9FE0-9C09EE421222}" name="MEN_dom_ind_2021" dataDxfId="168"/>
    <tableColumn id="61" xr3:uid="{D26B9101-41C8-4A94-ACD4-F00C25944F69}" name="MEN_dom_ouvr_2021" dataDxfId="167"/>
    <tableColumn id="62" xr3:uid="{E90AD57D-7E4F-40A6-B311-B7B506E1C6D3}" name="MEN_monoactif_ouvr_empl_2021" dataDxfId="166"/>
    <tableColumn id="63" xr3:uid="{207C984A-5A77-488A-8518-8F0F91B26F6A}" name="MEN_inact_hors_retr_2021" dataDxfId="165"/>
    <tableColumn id="64" xr3:uid="{83F0F77E-83DD-412D-9D9F-16BE778D505C}" name="MEN_Sur-Sous_representations_2021" dataDxfId="16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3BE43D-4733-4F79-BC11-67794A49FAC2}" name="Tableau184" displayName="Tableau184" ref="A4:AL65" totalsRowShown="0" headerRowDxfId="163" dataDxfId="161" headerRowBorderDxfId="162" tableBorderDxfId="160" totalsRowBorderDxfId="159">
  <autoFilter ref="A4:AL65" xr:uid="{813BE43D-4733-4F79-BC11-67794A49FAC2}"/>
  <sortState xmlns:xlrd2="http://schemas.microsoft.com/office/spreadsheetml/2017/richdata2" ref="A5:AL65">
    <sortCondition descending="1" ref="AL4:AL65"/>
  </sortState>
  <tableColumns count="38">
    <tableColumn id="1" xr3:uid="{2CC5D18E-3DAE-4812-8D56-094D8DD7D64B}" name="CODE_EPCI" dataDxfId="158"/>
    <tableColumn id="2" xr3:uid="{0F9D464A-E010-4156-80CB-69D4E271FBE1}" name="NOM_EPCI" dataDxfId="157"/>
    <tableColumn id="3" xr3:uid="{402973F2-F211-423D-A0D3-33E27DCD5291}" name="NATURE_EPCI" dataDxfId="156"/>
    <tableColumn id="4" xr3:uid="{67F96AD6-AFDA-462E-A228-F979BFEA6C15}" name="EPCI _du_panel" dataDxfId="155"/>
    <tableColumn id="5" xr3:uid="{E7443DBC-E3EB-4FA8-9062-22E9DF5B4704}" name="EPCI_DROM_ou _France_hexagonale" dataDxfId="154"/>
    <tableColumn id="6" xr3:uid="{9726C13E-ED89-4DA3-B0B8-C9BEF511D817}" name="DEPARTEMENT" dataDxfId="153"/>
    <tableColumn id="7" xr3:uid="{3F507B3B-1FDD-431A-A672-96F47B385869}" name="REGION" dataDxfId="152"/>
    <tableColumn id="65" xr3:uid="{79BC9C0D-06BF-41DF-BB12-38EB1F020B78}" name="INDICE_concentration_emp_2021" dataDxfId="151"/>
    <tableColumn id="66" xr3:uid="{71F3346F-A5CC-418A-9961-CFF775371A2F}" name="EVO_actifs_2010-2021" dataDxfId="150"/>
    <tableColumn id="67" xr3:uid="{CB6B972E-D713-46AC-BE43-1BF096596B04}" name="EVO_emplois_2010-2021" dataDxfId="149"/>
    <tableColumn id="68" xr3:uid="{771EF97D-A3CF-4EE3-9B7D-23D136F2C3DA}" name="EMPLOIS_lt_2021" dataDxfId="148"/>
    <tableColumn id="69" xr3:uid="{E916704E-0C35-46B3-BAFB-A78F6166DEB3}" name="EMPLOIS_lt_2010" dataDxfId="147"/>
    <tableColumn id="70" xr3:uid="{EA01C9DD-559C-42BE-B08E-9AFA2FCCBDBE}" name="ACTIFS_2021" dataDxfId="146"/>
    <tableColumn id="71" xr3:uid="{6AB61420-C8BF-4D51-9B05-E76B30913875}" name="ACTIFS_2010" dataDxfId="145"/>
    <tableColumn id="72" xr3:uid="{30521072-B5F6-4855-94FB-6D48AED1ED8C}" name="TYPO_actifs-emplois_2010-2021" dataDxfId="144"/>
    <tableColumn id="73" xr3:uid="{A42986C0-1171-4F43-8F48-72D1D22C0276}" name="TE_15-64_ans_2021" dataDxfId="143"/>
    <tableColumn id="74" xr3:uid="{CCD127D6-7F49-495A-8313-1895391C5EC4}" name="TE_25-34_ans_2021" dataDxfId="142"/>
    <tableColumn id="75" xr3:uid="{9ED5A904-A54A-4EF2-AF2F-5933C313875F}" name="TE_55-64_ans_2021" dataDxfId="141"/>
    <tableColumn id="76" xr3:uid="{B7A8A822-64D6-44B9-AB62-82B4A00F684D}" name="EVO_te_25-34_ans_2010-2021" dataDxfId="140"/>
    <tableColumn id="77" xr3:uid="{DF86389F-00A2-44F4-B00D-A66E0B381744}" name="EVO_te_55-64_ans_2010-2021" dataDxfId="139"/>
    <tableColumn id="78" xr3:uid="{03EF0638-1447-450C-B041-19147E167AC7}" name="TE_femmes_2021" dataDxfId="138"/>
    <tableColumn id="79" xr3:uid="{26153559-31DC-4C57-BB7E-301DDDFA27A9}" name="VAR_ecart_te_h-f_2010-2021" dataDxfId="137"/>
    <tableColumn id="80" xr3:uid="{671E8F10-5300-4955-B7B4-1844EBF84135}" name="ECART_te_h-f_2021" dataDxfId="136"/>
    <tableColumn id="81" xr3:uid="{5EFBBDFB-934E-4075-AEBE-508F14144A1A}" name="TAUX_femmes_tp_2021" dataDxfId="135"/>
    <tableColumn id="82" xr3:uid="{589A5506-0DB3-4AB5-A838-741308CDF621}" name="TYPOLOGIE_insertion_travail" dataDxfId="134"/>
    <tableColumn id="83" xr3:uid="{5C7120B2-CDE4-4034-B4B3-F37C8857FA8A}" name="PART_15-29_avec_emploi_2021" dataDxfId="133"/>
    <tableColumn id="84" xr3:uid="{2D0B1C12-2301-4631-8582-4EF98AFD2AF5}" name="PART_15-29_ees_2021" dataDxfId="132"/>
    <tableColumn id="85" xr3:uid="{FE01B0F4-C0C6-4BE5-9C5D-4D6D36018523}" name="PART_15-29_chom-inac_2021" dataDxfId="131"/>
    <tableColumn id="86" xr3:uid="{F5647B58-DCDC-4891-A578-F8E5BCBF322F}" name="ETUDIANTS_2022-2023" dataDxfId="130"/>
    <tableColumn id="87" xr3:uid="{CE9EB3FD-63E3-49E1-8471-04E254451EB3}" name="EVO_etudiants_2016-2017_2022-2023" dataDxfId="129"/>
    <tableColumn id="88" xr3:uid="{9057CFF2-58CE-4EF6-B5EF-919EFE67D94D}" name="LICENCE_2022-2023" dataDxfId="128"/>
    <tableColumn id="89" xr3:uid="{9B76EBDE-0A5F-447A-BC47-DE27338EE1D2}" name="MASTER_2022-2023" dataDxfId="127"/>
    <tableColumn id="90" xr3:uid="{970132C9-BF48-47EF-A373-407586253186}" name="PART_master_2022-2023" dataDxfId="126"/>
    <tableColumn id="91" xr3:uid="{1B1D4948-2BF2-428D-94EF-D7C09C8C7BC9}" name="TYPOLOGIE_tissus_eco_2021" dataDxfId="125"/>
    <tableColumn id="92" xr3:uid="{F9038635-CDE7-4629-8E0F-4C000455D397}" name="POIDS_fort_PAT_2020" dataDxfId="124"/>
    <tableColumn id="93" xr3:uid="{C1241B8A-F747-45E4-8779-D32BE41A6A7C}" name="EVO_poids_fort_PAT_2013-2020" dataDxfId="123"/>
    <tableColumn id="94" xr3:uid="{90BC62C8-E85A-4029-850C-B77251F5BA01}" name="PART_faible_PAT_2020" dataDxfId="122"/>
    <tableColumn id="95" xr3:uid="{BDD13142-5E7A-439F-B9E5-11C18CA24FD5}" name="TYPOLOGIE_PAT_2020" dataDxfId="121"/>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4289C98-0004-4670-8D57-B3FD035AB128}" name="Tableau185" displayName="Tableau185" ref="A4:Y65" totalsRowShown="0" headerRowDxfId="120" dataDxfId="118" headerRowBorderDxfId="119" tableBorderDxfId="117" totalsRowBorderDxfId="116">
  <autoFilter ref="A4:Y65" xr:uid="{A4289C98-0004-4670-8D57-B3FD035AB128}"/>
  <sortState xmlns:xlrd2="http://schemas.microsoft.com/office/spreadsheetml/2017/richdata2" ref="A5:Y65">
    <sortCondition descending="1" ref="W4:W65"/>
  </sortState>
  <tableColumns count="25">
    <tableColumn id="1" xr3:uid="{0F372A42-A74A-45E4-A387-DD78DE9166AC}" name="CODE_EPCI" dataDxfId="115"/>
    <tableColumn id="2" xr3:uid="{E64ED45C-A24A-4D55-B271-0D9F1874AE08}" name="NOM_EPCI" dataDxfId="114"/>
    <tableColumn id="3" xr3:uid="{D3E2E6DA-56C9-48BB-93F9-EC0B9C90D4BD}" name="NATURE_EPCI" dataDxfId="113"/>
    <tableColumn id="4" xr3:uid="{0FF29ADD-EE88-4EBD-8573-F064B56D5E66}" name="EPCI _du_panel" dataDxfId="112"/>
    <tableColumn id="5" xr3:uid="{B59FDAC2-4FB4-4A60-BF65-3E156F3A7324}" name="EPCI_DROM_ou _France_hexagonale" dataDxfId="111"/>
    <tableColumn id="6" xr3:uid="{C91CF357-4A5D-4A71-9C15-4A5B20F17B42}" name="DEPARTEMENT" dataDxfId="110"/>
    <tableColumn id="7" xr3:uid="{A5720FEF-CF53-4D36-BA0F-30A9600A156B}" name="REGION" dataDxfId="109"/>
    <tableColumn id="96" xr3:uid="{53492E2B-34EF-4E71-AD2D-CF0E38DEED06}" name="DISTANCE_dt_2021" dataDxfId="108"/>
    <tableColumn id="97" xr3:uid="{8B2F95D3-9EE4-4DE7-8873-42AB25A58BA0}" name="ACTIFS_lt_2021" dataDxfId="107"/>
    <tableColumn id="98" xr3:uid="{6A03A80D-C460-4DFB-9D56-9CD442F062B5}" name="PART_tc_2021" dataDxfId="106"/>
    <tableColumn id="99" xr3:uid="{18085535-63BA-4100-B64E-DE160DE23AEF}" name="PART_md_2021" dataDxfId="105"/>
    <tableColumn id="100" xr3:uid="{5947F3B1-4679-48AC-ADD3-BE21731D9682}" name="PART_vp_2021" dataDxfId="104"/>
    <tableColumn id="101" xr3:uid="{41FE442B-48B0-462F-8C2B-197FF8F8524A}" name="SURFACE_epci_2021" dataDxfId="103"/>
    <tableColumn id="102" xr3:uid="{934ABDBA-E9E2-499E-99AA-3B1CB27F168F}" name="DENSITE_pc_2024" dataDxfId="102"/>
    <tableColumn id="103" xr3:uid="{98FB2D24-ADB8-4AEC-A8EE-FC3D12CAF9EE}" name="PC_pour_10000_hab_2024" dataDxfId="101"/>
    <tableColumn id="104" xr3:uid="{367F3F4C-4A5D-41F3-987C-25C335D39555}" name="LONGUEUR_pc_2024" dataDxfId="100"/>
    <tableColumn id="105" xr3:uid="{99329142-8EEB-45B6-9080-AE79467130EC}" name="VOITURES_elec_2014" dataDxfId="99"/>
    <tableColumn id="106" xr3:uid="{8F6EF96F-AB57-40ED-B766-FFA45AE6BEE4}" name="VOITURES_elec_2024" dataDxfId="98"/>
    <tableColumn id="107" xr3:uid="{04F08EB5-32AB-49F6-85BE-DE7802E1310F}" name="TVAM_voitures_elec_2014-2024" dataDxfId="97"/>
    <tableColumn id="108" xr3:uid="{F9CB6EC1-475B-4228-A99A-965F12A8A1CC}" name="VOYAGEURS_gare_2015" dataDxfId="96"/>
    <tableColumn id="109" xr3:uid="{84C0445C-CE43-47A1-B831-454E4A64B333}" name="VOYAGEURS_gare_2023" dataDxfId="95"/>
    <tableColumn id="110" xr3:uid="{3B589F01-D08A-4707-A6B7-83D82EDBE66B}" name="TVAM_voyageurs_gare_2015-2023" dataDxfId="94"/>
    <tableColumn id="111" xr3:uid="{29973221-4A88-47B8-BCEF-5C7D1215AF7D}" name="TAUX_illectronisme_2018" dataDxfId="93"/>
    <tableColumn id="112" xr3:uid="{6110D4F1-ACFA-4351-97B6-C4C3C2F035E9}" name="PART_fcn_2018" dataDxfId="92"/>
    <tableColumn id="113" xr3:uid="{E6072AAE-9655-4192-ACCF-2FE12ACA82A3}" name="POPULATION_2018" dataDxfId="91"/>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F14A2A-866D-4703-8802-5F242840C0A1}" name="Tableau186" displayName="Tableau186" ref="A4:AP65" totalsRowShown="0" headerRowDxfId="90" dataDxfId="88" headerRowBorderDxfId="89" tableBorderDxfId="87" totalsRowBorderDxfId="86">
  <autoFilter ref="A4:AP65" xr:uid="{C1F14A2A-866D-4703-8802-5F242840C0A1}"/>
  <sortState xmlns:xlrd2="http://schemas.microsoft.com/office/spreadsheetml/2017/richdata2" ref="A5:AP65">
    <sortCondition descending="1" ref="AM4:AM65"/>
  </sortState>
  <tableColumns count="42">
    <tableColumn id="1" xr3:uid="{BFE6C813-C253-4B5B-A275-C2073E48CB9A}" name="CODE_EPCI" dataDxfId="85"/>
    <tableColumn id="2" xr3:uid="{79D0D096-974E-461C-BA20-C41B4B83DF2D}" name="NOM_EPCI" dataDxfId="84"/>
    <tableColumn id="3" xr3:uid="{7DCAC653-2FB2-460D-B441-36CBCAE78AE9}" name="NATURE_EPCI" dataDxfId="83"/>
    <tableColumn id="4" xr3:uid="{65ADA9BA-CCDA-4697-9533-9F0C3F58023A}" name="EPCI _du_panel" dataDxfId="82"/>
    <tableColumn id="5" xr3:uid="{9D816763-00A9-461B-87A0-F3529D041663}" name="EPCI_DROM_ou _France_hexagonale" dataDxfId="81"/>
    <tableColumn id="6" xr3:uid="{0E027CFE-9A62-4DB3-B4DC-3D47D1B7749C}" name="DEPARTEMENT" dataDxfId="80"/>
    <tableColumn id="7" xr3:uid="{CDED66BD-5FDC-449B-B4E2-3BFDE8867322}" name="REGION" dataDxfId="79"/>
    <tableColumn id="114" xr3:uid="{54C1FC08-D442-492C-94C0-9FF69E611ED3}" name="POINT_MORT_2021" dataDxfId="78"/>
    <tableColumn id="115" xr3:uid="{B23CC0FB-0B86-4BFB-AA7D-EBAE2A8F40AD}" name="POINT_MORT_1000_hab_2021" dataDxfId="77"/>
    <tableColumn id="116" xr3:uid="{C04D96F1-C60F-4F31-881A-60797CD69D83}" name="DESSEREMENT_1000_hab_2021" dataDxfId="76"/>
    <tableColumn id="117" xr3:uid="{E116D390-4E85-41B4-BCA1-C932C5156B2B}" name="RENOUVELLEMENT_1000_hab_2021" dataDxfId="75"/>
    <tableColumn id="118" xr3:uid="{6B970854-2096-47C8-B53B-1F72B46E3003}" name="FLUIDITE_PARC_1000_hab_2021" dataDxfId="74"/>
    <tableColumn id="119" xr3:uid="{BEADF5D9-7110-40BE-A405-4479449B05E1}" name="CAH_point_mort_2021" dataDxfId="73"/>
    <tableColumn id="120" xr3:uid="{A942EEB0-16F1-4E78-80C5-B2FCF1CB1523}" name="DIF_lc_2016-2019_2020-2023" dataDxfId="72"/>
    <tableColumn id="121" xr3:uid="{C79A85B6-B63E-449B-A002-B5CAEBA53A0C}" name="EVO_tvam_lc_2016-2019_2020-2023" dataDxfId="71"/>
    <tableColumn id="122" xr3:uid="{FE35B873-7D80-46A1-B904-FFFB1B003849}" name="LC_par_an_par_region_2016-2019" dataDxfId="70"/>
    <tableColumn id="123" xr3:uid="{04089511-56E0-4155-A80B-5C7A45B9C2C7}" name="LC_par_an_par_region_2020-2023" dataDxfId="69"/>
    <tableColumn id="124" xr3:uid="{C7D272E2-5C32-49CC-9CF1-079161955E12}" name="EVO_tvam_lc_2016-2019_2020-2023_par_region" dataDxfId="68"/>
    <tableColumn id="125" xr3:uid="{35A208D3-30C9-4943-A8FF-6D6868576CBB}" name="PART_metropole_lc_par_region_2016-2019" dataDxfId="67"/>
    <tableColumn id="126" xr3:uid="{225E6554-E814-418D-8E96-B01A439C5840}" name="PART_metropole_lc_par_region_2020-2023" dataDxfId="66"/>
    <tableColumn id="127" xr3:uid="{77CF7105-3DD0-42C1-BEF3-8866F4EB2034}" name="EF_2014-2018" dataDxfId="65"/>
    <tableColumn id="128" xr3:uid="{39D0DACD-E204-49EA-A0BA-437860392ECE}" name="EVO_ef_2014-2018_2009-2013" dataDxfId="64"/>
    <tableColumn id="129" xr3:uid="{B3DABD84-921D-41ED-8202-2450BDF4E453}" name="EF_2019-2022" dataDxfId="63"/>
    <tableColumn id="130" xr3:uid="{014E8D37-E9DD-41FE-B991-492DBCC5DA77}" name="EVO_ef_2019-2022_2014-2018" dataDxfId="62"/>
    <tableColumn id="131" xr3:uid="{A569C3CD-A62E-4FFA-86DF-B7BC1BCCB340}" name="EF_2009-2013" dataDxfId="61"/>
    <tableColumn id="132" xr3:uid="{9A221FBF-967D-4F18-80CD-D2DB6C00A850}" name="PT_2024" dataDxfId="60"/>
    <tableColumn id="133" xr3:uid="{45394D2F-ADB9-434A-A86D-1D1880AAAF52}" name="PART_pt_2024" dataDxfId="59"/>
    <tableColumn id="134" xr3:uid="{E1CA5B21-D3B5-4A6D-92A3-21CBABAA25B4}" name="INDICE_surchauffe_2024" dataDxfId="58"/>
    <tableColumn id="135" xr3:uid="{25758658-2636-454F-8B72-851C88486CE7}" name="ANNEES_achat_t3_ancien_2023" dataDxfId="57"/>
    <tableColumn id="136" xr3:uid="{D5B6697D-FD2E-469E-AFD8-587FC98D409E}" name="ANNEES_achat_t3_neuf_2023" dataDxfId="56"/>
    <tableColumn id="137" xr3:uid="{F6022CC5-60AE-427C-8A20-D5B98B331D17}" name="ECART_neuf_ancien_2023" dataDxfId="55"/>
    <tableColumn id="138" xr3:uid="{251065C3-FAD0-4221-934C-A4A80E35A667}" name="LOGEMENTS_sociaux_2023" dataDxfId="54"/>
    <tableColumn id="139" xr3:uid="{3E984E8F-B85C-4B0D-9A5C-DA184BDC2383}" name="PART_logements_sociaux_2023" dataDxfId="53"/>
    <tableColumn id="140" xr3:uid="{B80346FA-222A-4536-9D8F-5816B4E18BF2}" name="LOGEMENTS_sociaux_2018" dataDxfId="52"/>
    <tableColumn id="141" xr3:uid="{314C889A-F43F-4A8F-BB01-D5D84D1388A8}" name="EVO_logements_sociaux_2018-2023" dataDxfId="51"/>
    <tableColumn id="142" xr3:uid="{3A14CE19-DB50-4BC2-AF2D-FC6D87B3813D}" name="INDICE_tension_logements_sociaux_2023" dataDxfId="50"/>
    <tableColumn id="143" xr3:uid="{D5A22876-3109-4EC6-9F61-488E223349EB}" name="LOGEMENTS_pp_2021" dataDxfId="49"/>
    <tableColumn id="144" xr3:uid="{38602D41-E6ED-4ADD-89BA-A76B1C04DD37}" name="LOGEMENTS_pp_vac_2021" dataDxfId="48"/>
    <tableColumn id="145" xr3:uid="{A0313D08-0725-4412-85C1-F30F9DA1EECF}" name="TAUX_logements_pp_vac_2021" dataDxfId="47"/>
    <tableColumn id="146" xr3:uid="{5464FB64-1D0A-43D0-9407-EE3348951445}" name="TAUX_logements_pp_vac_inf_2_2021" dataDxfId="46"/>
    <tableColumn id="147" xr3:uid="{F8ACB7FF-2D92-42DD-829C-589A5B9DA6F6}" name="TAUX_logemens_pp_vac_sup_2_2021" dataDxfId="45"/>
    <tableColumn id="148" xr3:uid="{005E218F-742A-4C33-A0E3-87405DB9DA8C}" name="POIDS_vac_sup_2_sur_vac_totale_2021" dataDxfId="44"/>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1FCBE86-6335-4F8A-B4E4-095C8088E90B}" name="Tableau187" displayName="Tableau187" ref="A4:AG65" totalsRowShown="0" headerRowDxfId="43" dataDxfId="41" headerRowBorderDxfId="42" tableBorderDxfId="40" totalsRowBorderDxfId="39">
  <autoFilter ref="A4:AG65" xr:uid="{C1FCBE86-6335-4F8A-B4E4-095C8088E90B}"/>
  <sortState xmlns:xlrd2="http://schemas.microsoft.com/office/spreadsheetml/2017/richdata2" ref="A5:AG65">
    <sortCondition descending="1" ref="AF4:AF65"/>
  </sortState>
  <tableColumns count="33">
    <tableColumn id="1" xr3:uid="{0D491ECC-29C6-4168-A3C9-CC2921FEAAE7}" name="CODE_EPCI" dataDxfId="38"/>
    <tableColumn id="2" xr3:uid="{991C1251-DD4F-46EB-B07D-A702FEA12AA6}" name="NOM_EPCI" dataDxfId="37"/>
    <tableColumn id="3" xr3:uid="{A259255F-C6EE-4D4B-BED2-7093E9A94E0B}" name="NATURE_EPCI" dataDxfId="36"/>
    <tableColumn id="4" xr3:uid="{D7BD1DD8-AFCF-477A-B6C1-CF773C0F83B2}" name="EPCI _du_panel" dataDxfId="35"/>
    <tableColumn id="5" xr3:uid="{3741E525-4399-4CDD-9A55-BF10463F79C2}" name="EPCI_DROM_ou _France_hexagonale" dataDxfId="34"/>
    <tableColumn id="6" xr3:uid="{72488F87-1E19-48CF-ABBE-76D579060EBA}" name="DEPARTEMENT" dataDxfId="33"/>
    <tableColumn id="7" xr3:uid="{FFD86E6B-92A0-4074-A070-8D33989DFD2C}" name="REGION" dataDxfId="32"/>
    <tableColumn id="149" xr3:uid="{BA87E7AF-1D54-4ECA-9088-AFE34876907A}" name="TP_2021" dataDxfId="31"/>
    <tableColumn id="150" xr3:uid="{74E97C95-52F8-4C6F-B1C8-D63DCA74B0B7}" name="EVO_tp_2012-2021" dataDxfId="30"/>
    <tableColumn id="151" xr3:uid="{B59B3638-034A-4130-A022-120FD777BF41}" name="RMDU_2021" dataDxfId="29"/>
    <tableColumn id="152" xr3:uid="{863D8DA8-7AF5-45C5-ADFD-A68F615F8A4F}" name="EVO_RMDU_2012-2021" dataDxfId="28"/>
    <tableColumn id="153" xr3:uid="{C829A9CB-38A7-461A-B095-C0111200C585}" name="COLLEGIENS_2023-2024" dataDxfId="27"/>
    <tableColumn id="154" xr3:uid="{854B03AE-48F1-4EE3-814D-4A762D5DD277}" name="MP_IPS_EPCI_2023-2024" dataDxfId="26"/>
    <tableColumn id="155" xr3:uid="{084B1537-8937-437A-A385-A0D7EFF1F5E8}" name="IPS_EPCI_2023-2024" dataDxfId="25"/>
    <tableColumn id="156" xr3:uid="{5120528A-13FE-4F64-8D5F-CACCD402A560}" name="PART_IPS _td_2023-2024" dataDxfId="24"/>
    <tableColumn id="157" xr3:uid="{AA6A53EF-9040-4A56-88B8-3B955C72C5EE}" name="PART_IPS _d_2023-2024" dataDxfId="23"/>
    <tableColumn id="158" xr3:uid="{7A4373A8-C007-498A-86B1-2FA20E141153}" name="PART_IPS _int_2023-2024" dataDxfId="22"/>
    <tableColumn id="159" xr3:uid="{8A7C04AE-3419-484A-8CAA-F95F51B27743}" name="PART_IPS _f_2023-2024" dataDxfId="21"/>
    <tableColumn id="160" xr3:uid="{82B6BCD2-52DE-4FB5-8432-9883AE8420CF}" name="PART_IPS _tf_2023-2024" dataDxfId="20"/>
    <tableColumn id="161" xr3:uid="{1A71ED58-96E1-470C-9D96-4D883C1CB44D}" name="PART_em_femmes_2020" dataDxfId="19"/>
    <tableColumn id="162" xr3:uid="{C9317E25-9EDE-46F9-AB95-40B9C9D0C110}" name="PART_em_hommes_2020" dataDxfId="18"/>
    <tableColumn id="8" xr3:uid="{0D5CFD70-FCC3-4450-A489-A9DDC17BA389}" name="NOMBRE_femme_vote_2021" dataDxfId="17"/>
    <tableColumn id="9" xr3:uid="{F315BA0C-1121-42B4-8856-1083F34BA22A}" name="PART_femme_vote_2021" dataDxfId="16"/>
    <tableColumn id="11" xr3:uid="{287DAB46-4BC7-425E-A28B-9E06F2309341}" name="RATIO_em_f_sur_f_vote_2020" dataDxfId="15"/>
    <tableColumn id="163" xr3:uid="{44525BB5-1EB3-4B14-9292-2625540667AB}" name="EM_2020" dataDxfId="14"/>
    <tableColumn id="164" xr3:uid="{F6EF2B3B-F3EE-482E-90D7-384860030512}" name="PART_em_18-29_ans_2020" dataDxfId="13"/>
    <tableColumn id="165" xr3:uid="{F62C2780-DE06-400D-9DF2-E9D7D972E0F4}" name="PART_em_30-49_ans_2020" dataDxfId="12"/>
    <tableColumn id="166" xr3:uid="{D92358F8-60C2-40A0-9358-C8FC09EE424F}" name="PART_em_50-64_ans_2020" dataDxfId="11"/>
    <tableColumn id="167" xr3:uid="{03FF00A7-1836-4BA3-895D-DEF5063580A6}" name="PART_em_65-75_ans_2020" dataDxfId="10"/>
    <tableColumn id="168" xr3:uid="{65AF0CEE-D924-4F4A-AEF2-03494AF4B008}" name="PART_em_plus_75_ans_2020" dataDxfId="9"/>
    <tableColumn id="169" xr3:uid="{C5326108-1033-4F68-806D-7C165F11AD68}" name="PART_population_en_QPV_dans_EPCI_2021" dataDxfId="8"/>
    <tableColumn id="170" xr3:uid="{BF078FE0-A994-4620-84BB-372A8100D3CA}" name="PART_des_licencies_sportifs_en_QPV_dans_population_totale_2021" dataDxfId="7"/>
    <tableColumn id="171" xr3:uid="{ABA91936-3CE4-4B8F-8769-4AF138D118DB}" name="PART_des_licencies_sportifs_dans_population_totale_2021" dataDxfId="6"/>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2E681-DE6C-44E6-BBF2-334542DA4F32}">
  <dimension ref="A1:J184"/>
  <sheetViews>
    <sheetView topLeftCell="A154" zoomScale="50" zoomScaleNormal="50" workbookViewId="0">
      <selection activeCell="I160" sqref="I160"/>
    </sheetView>
  </sheetViews>
  <sheetFormatPr baseColWidth="10" defaultRowHeight="14.4"/>
  <cols>
    <col min="1" max="1" width="18" style="1" customWidth="1"/>
    <col min="2" max="2" width="18.33203125" style="1" customWidth="1"/>
    <col min="3" max="4" width="37" style="1" customWidth="1"/>
    <col min="5" max="5" width="23.88671875" style="6" customWidth="1"/>
    <col min="6" max="6" width="17.21875" style="1" customWidth="1"/>
    <col min="7" max="7" width="27.77734375" style="7" customWidth="1"/>
    <col min="8" max="9" width="11.5546875" style="1"/>
    <col min="10" max="10" width="58.33203125" style="9" customWidth="1"/>
  </cols>
  <sheetData>
    <row r="1" spans="1:10">
      <c r="A1" s="158" t="s">
        <v>3222</v>
      </c>
      <c r="B1" s="158"/>
      <c r="C1" s="158"/>
      <c r="D1" s="158"/>
      <c r="E1" s="158"/>
      <c r="F1" s="158"/>
      <c r="G1" s="158"/>
      <c r="H1" s="158"/>
      <c r="I1" s="158"/>
    </row>
    <row r="2" spans="1:10">
      <c r="A2" s="158"/>
      <c r="B2" s="158"/>
      <c r="C2" s="158"/>
      <c r="D2" s="158"/>
      <c r="E2" s="158"/>
      <c r="F2" s="158"/>
      <c r="G2" s="158"/>
      <c r="H2" s="158"/>
      <c r="I2" s="158"/>
    </row>
    <row r="3" spans="1:10">
      <c r="A3" s="158"/>
      <c r="B3" s="158"/>
      <c r="C3" s="158"/>
      <c r="D3" s="158"/>
      <c r="E3" s="158"/>
      <c r="F3" s="158"/>
      <c r="G3" s="158"/>
      <c r="H3" s="158"/>
      <c r="I3" s="158"/>
    </row>
    <row r="4" spans="1:10" ht="29.4" customHeight="1">
      <c r="A4" s="158"/>
      <c r="B4" s="158"/>
      <c r="C4" s="158"/>
      <c r="D4" s="158"/>
      <c r="E4" s="158"/>
      <c r="F4" s="158"/>
      <c r="G4" s="158"/>
      <c r="H4" s="158"/>
      <c r="I4" s="158"/>
    </row>
    <row r="5" spans="1:10" ht="15.6">
      <c r="A5" s="82"/>
      <c r="B5" s="82"/>
      <c r="C5" s="82"/>
      <c r="D5" s="84"/>
      <c r="E5" s="82"/>
      <c r="F5" s="82"/>
      <c r="G5" s="82"/>
      <c r="H5" s="82"/>
      <c r="I5" s="82"/>
    </row>
    <row r="6" spans="1:10" ht="15.6">
      <c r="A6" s="83" t="s">
        <v>3208</v>
      </c>
      <c r="B6" s="84"/>
      <c r="C6" s="82"/>
      <c r="D6" s="84"/>
      <c r="E6" s="82"/>
      <c r="F6" s="84"/>
      <c r="G6" s="82"/>
      <c r="H6" s="84"/>
      <c r="I6" s="82"/>
    </row>
    <row r="7" spans="1:10" ht="15.6">
      <c r="A7" s="85" t="s">
        <v>3209</v>
      </c>
      <c r="B7" s="84"/>
      <c r="C7" s="82"/>
      <c r="D7" s="84"/>
      <c r="E7" s="82"/>
      <c r="F7" s="84"/>
      <c r="G7" s="82"/>
      <c r="H7" s="84"/>
      <c r="I7" s="82"/>
    </row>
    <row r="8" spans="1:10" ht="15.6">
      <c r="A8" s="86" t="s">
        <v>3210</v>
      </c>
      <c r="B8" s="84"/>
      <c r="C8" s="82"/>
      <c r="D8" s="84"/>
      <c r="E8" s="82"/>
      <c r="F8" s="84"/>
      <c r="G8" s="82"/>
      <c r="H8" s="84"/>
      <c r="I8" s="82"/>
    </row>
    <row r="9" spans="1:10" ht="15.6">
      <c r="A9" s="84"/>
      <c r="B9" s="84"/>
      <c r="C9" s="82"/>
      <c r="D9" s="84"/>
      <c r="E9" s="82"/>
      <c r="F9" s="84"/>
      <c r="G9" s="82"/>
      <c r="H9" s="84"/>
      <c r="I9" s="82"/>
    </row>
    <row r="10" spans="1:10" s="81" customFormat="1" ht="25.2" customHeight="1">
      <c r="A10" s="10" t="s">
        <v>0</v>
      </c>
      <c r="B10" s="10" t="s">
        <v>1</v>
      </c>
      <c r="C10" s="10" t="s">
        <v>3205</v>
      </c>
      <c r="D10" s="10" t="s">
        <v>3206</v>
      </c>
      <c r="E10" s="10" t="s">
        <v>2</v>
      </c>
      <c r="F10" s="10" t="s">
        <v>3</v>
      </c>
      <c r="G10" s="10" t="s">
        <v>4</v>
      </c>
      <c r="H10" s="10" t="s">
        <v>5</v>
      </c>
      <c r="I10" s="10" t="s">
        <v>3207</v>
      </c>
      <c r="J10" s="10" t="s">
        <v>6</v>
      </c>
    </row>
    <row r="11" spans="1:10" ht="28.8">
      <c r="A11" s="11" t="s">
        <v>23</v>
      </c>
      <c r="B11" s="11" t="s">
        <v>7</v>
      </c>
      <c r="C11" s="11" t="s">
        <v>8</v>
      </c>
      <c r="D11" s="11"/>
      <c r="E11" s="12" t="s">
        <v>9</v>
      </c>
      <c r="F11" s="11"/>
      <c r="G11" s="13"/>
      <c r="H11" s="11" t="s">
        <v>10</v>
      </c>
      <c r="I11" s="11"/>
      <c r="J11" s="14"/>
    </row>
    <row r="12" spans="1:10" ht="28.8">
      <c r="A12" s="11" t="s">
        <v>23</v>
      </c>
      <c r="B12" s="11" t="s">
        <v>7</v>
      </c>
      <c r="C12" s="11" t="s">
        <v>11</v>
      </c>
      <c r="D12" s="11"/>
      <c r="E12" s="12" t="s">
        <v>12</v>
      </c>
      <c r="F12" s="11"/>
      <c r="G12" s="13"/>
      <c r="H12" s="11" t="s">
        <v>10</v>
      </c>
      <c r="I12" s="11"/>
      <c r="J12" s="14"/>
    </row>
    <row r="13" spans="1:10">
      <c r="A13" s="11" t="s">
        <v>23</v>
      </c>
      <c r="B13" s="11" t="s">
        <v>7</v>
      </c>
      <c r="C13" s="11" t="s">
        <v>13</v>
      </c>
      <c r="D13" s="11"/>
      <c r="E13" s="12" t="s">
        <v>14</v>
      </c>
      <c r="F13" s="11"/>
      <c r="G13" s="13"/>
      <c r="H13" s="11" t="s">
        <v>10</v>
      </c>
      <c r="I13" s="11"/>
      <c r="J13" s="14"/>
    </row>
    <row r="14" spans="1:10" ht="57.6">
      <c r="A14" s="11" t="s">
        <v>23</v>
      </c>
      <c r="B14" s="11" t="s">
        <v>7</v>
      </c>
      <c r="C14" s="11" t="s">
        <v>15</v>
      </c>
      <c r="D14" s="11"/>
      <c r="E14" s="12" t="s">
        <v>16</v>
      </c>
      <c r="F14" s="11"/>
      <c r="G14" s="13"/>
      <c r="H14" s="11" t="s">
        <v>10</v>
      </c>
      <c r="I14" s="11"/>
      <c r="J14" s="14"/>
    </row>
    <row r="15" spans="1:10" ht="57.6">
      <c r="A15" s="11" t="s">
        <v>23</v>
      </c>
      <c r="B15" s="11" t="s">
        <v>7</v>
      </c>
      <c r="C15" s="11" t="s">
        <v>17</v>
      </c>
      <c r="D15" s="11"/>
      <c r="E15" s="12" t="s">
        <v>18</v>
      </c>
      <c r="F15" s="11"/>
      <c r="G15" s="13"/>
      <c r="H15" s="11" t="s">
        <v>10</v>
      </c>
      <c r="I15" s="11"/>
      <c r="J15" s="14"/>
    </row>
    <row r="16" spans="1:10">
      <c r="A16" s="11" t="s">
        <v>23</v>
      </c>
      <c r="B16" s="11" t="s">
        <v>7</v>
      </c>
      <c r="C16" s="11" t="s">
        <v>19</v>
      </c>
      <c r="D16" s="11"/>
      <c r="E16" s="12" t="s">
        <v>20</v>
      </c>
      <c r="F16" s="11"/>
      <c r="G16" s="13"/>
      <c r="H16" s="11" t="s">
        <v>10</v>
      </c>
      <c r="I16" s="11"/>
      <c r="J16" s="14"/>
    </row>
    <row r="17" spans="1:10">
      <c r="A17" s="11" t="s">
        <v>23</v>
      </c>
      <c r="B17" s="11" t="s">
        <v>7</v>
      </c>
      <c r="C17" s="11" t="s">
        <v>21</v>
      </c>
      <c r="D17" s="11"/>
      <c r="E17" s="12" t="s">
        <v>22</v>
      </c>
      <c r="F17" s="11"/>
      <c r="G17" s="13"/>
      <c r="H17" s="11" t="s">
        <v>10</v>
      </c>
      <c r="I17" s="11"/>
      <c r="J17" s="14"/>
    </row>
    <row r="18" spans="1:10" ht="43.2">
      <c r="A18" s="15" t="s">
        <v>2669</v>
      </c>
      <c r="B18" s="15" t="s">
        <v>2667</v>
      </c>
      <c r="C18" s="16" t="s">
        <v>2897</v>
      </c>
      <c r="D18" s="17" t="s">
        <v>2662</v>
      </c>
      <c r="E18" s="16" t="s">
        <v>2662</v>
      </c>
      <c r="F18" s="17" t="s">
        <v>2663</v>
      </c>
      <c r="G18" s="16" t="s">
        <v>3165</v>
      </c>
      <c r="H18" s="17" t="s">
        <v>10</v>
      </c>
      <c r="I18" s="15" t="s">
        <v>3296</v>
      </c>
      <c r="J18" s="18"/>
    </row>
    <row r="19" spans="1:10" ht="43.2">
      <c r="A19" s="15" t="s">
        <v>2669</v>
      </c>
      <c r="B19" s="15" t="s">
        <v>2667</v>
      </c>
      <c r="C19" s="19" t="s">
        <v>2898</v>
      </c>
      <c r="D19" s="15" t="s">
        <v>3257</v>
      </c>
      <c r="E19" s="19" t="s">
        <v>3257</v>
      </c>
      <c r="F19" s="15" t="s">
        <v>2663</v>
      </c>
      <c r="G19" s="16" t="s">
        <v>3165</v>
      </c>
      <c r="H19" s="15" t="s">
        <v>10</v>
      </c>
      <c r="I19" s="15" t="s">
        <v>3296</v>
      </c>
      <c r="J19" s="18"/>
    </row>
    <row r="20" spans="1:10" ht="57.6">
      <c r="A20" s="15" t="s">
        <v>2669</v>
      </c>
      <c r="B20" s="15" t="s">
        <v>2667</v>
      </c>
      <c r="C20" s="19" t="s">
        <v>2899</v>
      </c>
      <c r="D20" s="15" t="s">
        <v>2664</v>
      </c>
      <c r="E20" s="19" t="s">
        <v>2664</v>
      </c>
      <c r="F20" s="15" t="s">
        <v>2663</v>
      </c>
      <c r="G20" s="16" t="s">
        <v>3165</v>
      </c>
      <c r="H20" s="15" t="s">
        <v>10</v>
      </c>
      <c r="I20" s="15" t="s">
        <v>3296</v>
      </c>
      <c r="J20" s="18"/>
    </row>
    <row r="21" spans="1:10" ht="43.2">
      <c r="A21" s="15" t="s">
        <v>2669</v>
      </c>
      <c r="B21" s="15" t="s">
        <v>2667</v>
      </c>
      <c r="C21" s="19" t="s">
        <v>2900</v>
      </c>
      <c r="D21" s="15" t="s">
        <v>2665</v>
      </c>
      <c r="E21" s="19" t="s">
        <v>2665</v>
      </c>
      <c r="F21" s="15" t="s">
        <v>2663</v>
      </c>
      <c r="G21" s="16" t="s">
        <v>3165</v>
      </c>
      <c r="H21" s="15" t="s">
        <v>10</v>
      </c>
      <c r="I21" s="15" t="s">
        <v>3296</v>
      </c>
      <c r="J21" s="18"/>
    </row>
    <row r="22" spans="1:10" ht="28.8">
      <c r="A22" s="15" t="s">
        <v>2669</v>
      </c>
      <c r="B22" s="15" t="s">
        <v>2667</v>
      </c>
      <c r="C22" s="19" t="s">
        <v>2901</v>
      </c>
      <c r="D22" s="15" t="s">
        <v>2666</v>
      </c>
      <c r="E22" s="19" t="s">
        <v>2666</v>
      </c>
      <c r="F22" s="15" t="s">
        <v>2663</v>
      </c>
      <c r="G22" s="16" t="s">
        <v>3165</v>
      </c>
      <c r="H22" s="15" t="s">
        <v>10</v>
      </c>
      <c r="I22" s="15" t="s">
        <v>3296</v>
      </c>
      <c r="J22" s="18"/>
    </row>
    <row r="23" spans="1:10" ht="57.6">
      <c r="A23" s="15" t="s">
        <v>2669</v>
      </c>
      <c r="B23" s="15" t="s">
        <v>2661</v>
      </c>
      <c r="C23" s="19" t="s">
        <v>2902</v>
      </c>
      <c r="D23" s="15" t="s">
        <v>2904</v>
      </c>
      <c r="E23" s="19" t="s">
        <v>2904</v>
      </c>
      <c r="F23" s="15" t="s">
        <v>2663</v>
      </c>
      <c r="G23" s="19" t="s">
        <v>2906</v>
      </c>
      <c r="H23" s="15" t="s">
        <v>10</v>
      </c>
      <c r="I23" s="15" t="s">
        <v>3296</v>
      </c>
      <c r="J23" s="18"/>
    </row>
    <row r="24" spans="1:10" ht="43.2">
      <c r="A24" s="15" t="s">
        <v>2669</v>
      </c>
      <c r="B24" s="15" t="s">
        <v>2661</v>
      </c>
      <c r="C24" s="153" t="s">
        <v>2903</v>
      </c>
      <c r="D24" s="154" t="s">
        <v>3223</v>
      </c>
      <c r="E24" s="153" t="s">
        <v>2905</v>
      </c>
      <c r="F24" s="154" t="s">
        <v>2668</v>
      </c>
      <c r="G24" s="153" t="s">
        <v>2907</v>
      </c>
      <c r="H24" s="154" t="s">
        <v>10</v>
      </c>
      <c r="I24" s="15" t="s">
        <v>3213</v>
      </c>
      <c r="J24" s="18"/>
    </row>
    <row r="25" spans="1:10" ht="115.2">
      <c r="A25" s="20" t="s">
        <v>2670</v>
      </c>
      <c r="B25" s="20" t="s">
        <v>2661</v>
      </c>
      <c r="C25" s="21" t="s">
        <v>2914</v>
      </c>
      <c r="D25" s="21" t="s">
        <v>2908</v>
      </c>
      <c r="E25" s="22" t="s">
        <v>2675</v>
      </c>
      <c r="F25" s="20" t="s">
        <v>2671</v>
      </c>
      <c r="G25" s="23" t="s">
        <v>3166</v>
      </c>
      <c r="H25" s="20" t="s">
        <v>10</v>
      </c>
      <c r="I25" s="20" t="s">
        <v>2740</v>
      </c>
      <c r="J25" s="24"/>
    </row>
    <row r="26" spans="1:10" ht="129.6">
      <c r="A26" s="20" t="s">
        <v>2670</v>
      </c>
      <c r="B26" s="20" t="s">
        <v>2661</v>
      </c>
      <c r="C26" s="21" t="s">
        <v>2915</v>
      </c>
      <c r="D26" s="21" t="s">
        <v>2909</v>
      </c>
      <c r="E26" s="22" t="s">
        <v>2677</v>
      </c>
      <c r="F26" s="20" t="s">
        <v>2671</v>
      </c>
      <c r="G26" s="23" t="s">
        <v>3166</v>
      </c>
      <c r="H26" s="20" t="s">
        <v>10</v>
      </c>
      <c r="I26" s="20" t="s">
        <v>2740</v>
      </c>
      <c r="J26" s="24"/>
    </row>
    <row r="27" spans="1:10" ht="115.2">
      <c r="A27" s="20" t="s">
        <v>2670</v>
      </c>
      <c r="B27" s="20" t="s">
        <v>2661</v>
      </c>
      <c r="C27" s="21" t="s">
        <v>2916</v>
      </c>
      <c r="D27" s="21" t="s">
        <v>2910</v>
      </c>
      <c r="E27" s="22" t="s">
        <v>2676</v>
      </c>
      <c r="F27" s="20" t="s">
        <v>2671</v>
      </c>
      <c r="G27" s="23" t="s">
        <v>3166</v>
      </c>
      <c r="H27" s="20" t="s">
        <v>10</v>
      </c>
      <c r="I27" s="20" t="s">
        <v>2740</v>
      </c>
      <c r="J27" s="24"/>
    </row>
    <row r="28" spans="1:10" ht="57.6">
      <c r="A28" s="20" t="s">
        <v>2670</v>
      </c>
      <c r="B28" s="20" t="s">
        <v>2661</v>
      </c>
      <c r="C28" s="21" t="s">
        <v>2917</v>
      </c>
      <c r="D28" s="21" t="s">
        <v>2911</v>
      </c>
      <c r="E28" s="22" t="s">
        <v>2672</v>
      </c>
      <c r="F28" s="20" t="s">
        <v>2671</v>
      </c>
      <c r="G28" s="23" t="s">
        <v>3166</v>
      </c>
      <c r="H28" s="20" t="s">
        <v>10</v>
      </c>
      <c r="I28" s="20" t="s">
        <v>2740</v>
      </c>
      <c r="J28" s="24"/>
    </row>
    <row r="29" spans="1:10" ht="72">
      <c r="A29" s="20" t="s">
        <v>2670</v>
      </c>
      <c r="B29" s="20" t="s">
        <v>2661</v>
      </c>
      <c r="C29" s="21" t="s">
        <v>2918</v>
      </c>
      <c r="D29" s="21" t="s">
        <v>2912</v>
      </c>
      <c r="E29" s="22" t="s">
        <v>2673</v>
      </c>
      <c r="F29" s="20" t="s">
        <v>2671</v>
      </c>
      <c r="G29" s="23" t="s">
        <v>3166</v>
      </c>
      <c r="H29" s="20" t="s">
        <v>10</v>
      </c>
      <c r="I29" s="20" t="s">
        <v>2740</v>
      </c>
      <c r="J29" s="24"/>
    </row>
    <row r="30" spans="1:10" ht="43.2">
      <c r="A30" s="20" t="s">
        <v>2670</v>
      </c>
      <c r="B30" s="20" t="s">
        <v>2661</v>
      </c>
      <c r="C30" s="21" t="s">
        <v>2919</v>
      </c>
      <c r="D30" s="21" t="s">
        <v>2913</v>
      </c>
      <c r="E30" s="22" t="s">
        <v>2674</v>
      </c>
      <c r="F30" s="20" t="s">
        <v>2671</v>
      </c>
      <c r="G30" s="23" t="s">
        <v>3166</v>
      </c>
      <c r="H30" s="20" t="s">
        <v>10</v>
      </c>
      <c r="I30" s="20" t="s">
        <v>2740</v>
      </c>
      <c r="J30" s="24"/>
    </row>
    <row r="31" spans="1:10" ht="86.4">
      <c r="A31" s="20" t="s">
        <v>2670</v>
      </c>
      <c r="B31" s="20" t="s">
        <v>2661</v>
      </c>
      <c r="C31" s="25" t="s">
        <v>3158</v>
      </c>
      <c r="D31" s="25" t="s">
        <v>2920</v>
      </c>
      <c r="E31" s="22" t="s">
        <v>2679</v>
      </c>
      <c r="F31" s="20" t="s">
        <v>2678</v>
      </c>
      <c r="G31" s="23" t="s">
        <v>3167</v>
      </c>
      <c r="H31" s="20" t="s">
        <v>10</v>
      </c>
      <c r="I31" s="20" t="s">
        <v>2740</v>
      </c>
      <c r="J31" s="24"/>
    </row>
    <row r="32" spans="1:10" ht="72">
      <c r="A32" s="20" t="s">
        <v>2670</v>
      </c>
      <c r="B32" s="20" t="s">
        <v>2661</v>
      </c>
      <c r="C32" s="25" t="s">
        <v>3159</v>
      </c>
      <c r="D32" s="25" t="s">
        <v>2921</v>
      </c>
      <c r="E32" s="22" t="s">
        <v>2680</v>
      </c>
      <c r="F32" s="20" t="s">
        <v>2678</v>
      </c>
      <c r="G32" s="23" t="s">
        <v>3167</v>
      </c>
      <c r="H32" s="20" t="s">
        <v>10</v>
      </c>
      <c r="I32" s="20" t="s">
        <v>2740</v>
      </c>
      <c r="J32" s="24"/>
    </row>
    <row r="33" spans="1:10" ht="28.8">
      <c r="A33" s="15" t="s">
        <v>2681</v>
      </c>
      <c r="B33" s="15" t="s">
        <v>2667</v>
      </c>
      <c r="C33" s="26" t="s">
        <v>2682</v>
      </c>
      <c r="D33" s="26" t="s">
        <v>2922</v>
      </c>
      <c r="E33" s="27" t="s">
        <v>2684</v>
      </c>
      <c r="F33" s="15" t="s">
        <v>2683</v>
      </c>
      <c r="G33" s="19" t="s">
        <v>3168</v>
      </c>
      <c r="H33" s="15" t="s">
        <v>10</v>
      </c>
      <c r="I33" s="15" t="s">
        <v>3213</v>
      </c>
      <c r="J33" s="18"/>
    </row>
    <row r="34" spans="1:10" ht="129.6">
      <c r="A34" s="15" t="s">
        <v>2681</v>
      </c>
      <c r="B34" s="15" t="s">
        <v>2667</v>
      </c>
      <c r="C34" s="26" t="s">
        <v>2924</v>
      </c>
      <c r="D34" s="26" t="s">
        <v>2925</v>
      </c>
      <c r="E34" s="27" t="s">
        <v>2685</v>
      </c>
      <c r="F34" s="15" t="s">
        <v>2668</v>
      </c>
      <c r="G34" s="19" t="s">
        <v>2926</v>
      </c>
      <c r="H34" s="15" t="s">
        <v>10</v>
      </c>
      <c r="I34" s="15" t="s">
        <v>3213</v>
      </c>
      <c r="J34" s="18"/>
    </row>
    <row r="35" spans="1:10" ht="86.4">
      <c r="A35" s="15" t="s">
        <v>2681</v>
      </c>
      <c r="B35" s="15" t="s">
        <v>2667</v>
      </c>
      <c r="C35" s="28" t="s">
        <v>3160</v>
      </c>
      <c r="D35" s="28" t="s">
        <v>2923</v>
      </c>
      <c r="E35" s="27" t="s">
        <v>2686</v>
      </c>
      <c r="F35" s="15" t="s">
        <v>2678</v>
      </c>
      <c r="G35" s="19" t="s">
        <v>3167</v>
      </c>
      <c r="H35" s="15" t="s">
        <v>10</v>
      </c>
      <c r="I35" s="15" t="s">
        <v>3213</v>
      </c>
      <c r="J35" s="18"/>
    </row>
    <row r="36" spans="1:10" ht="43.2">
      <c r="A36" s="20" t="s">
        <v>2687</v>
      </c>
      <c r="B36" s="20" t="s">
        <v>2661</v>
      </c>
      <c r="C36" s="20" t="s">
        <v>2927</v>
      </c>
      <c r="D36" s="20" t="s">
        <v>2928</v>
      </c>
      <c r="E36" s="22" t="s">
        <v>2929</v>
      </c>
      <c r="F36" s="20" t="s">
        <v>2692</v>
      </c>
      <c r="G36" s="23" t="s">
        <v>3169</v>
      </c>
      <c r="H36" s="20" t="s">
        <v>10</v>
      </c>
      <c r="I36" s="20" t="s">
        <v>3213</v>
      </c>
      <c r="J36" s="24"/>
    </row>
    <row r="37" spans="1:10" ht="115.2">
      <c r="A37" s="20" t="s">
        <v>2687</v>
      </c>
      <c r="B37" s="20" t="s">
        <v>2661</v>
      </c>
      <c r="C37" s="20" t="s">
        <v>2930</v>
      </c>
      <c r="D37" s="20" t="s">
        <v>2931</v>
      </c>
      <c r="E37" s="22" t="s">
        <v>2693</v>
      </c>
      <c r="F37" s="20" t="s">
        <v>2668</v>
      </c>
      <c r="G37" s="23" t="s">
        <v>3169</v>
      </c>
      <c r="H37" s="20" t="s">
        <v>10</v>
      </c>
      <c r="I37" s="20" t="s">
        <v>3213</v>
      </c>
      <c r="J37" s="24" t="s">
        <v>2691</v>
      </c>
    </row>
    <row r="38" spans="1:10" ht="72">
      <c r="A38" s="20" t="s">
        <v>2687</v>
      </c>
      <c r="B38" s="20" t="s">
        <v>2667</v>
      </c>
      <c r="C38" s="25" t="s">
        <v>3161</v>
      </c>
      <c r="D38" s="29" t="s">
        <v>2932</v>
      </c>
      <c r="E38" s="3" t="s">
        <v>2688</v>
      </c>
      <c r="F38" s="20" t="s">
        <v>2678</v>
      </c>
      <c r="G38" s="23" t="s">
        <v>3167</v>
      </c>
      <c r="H38" s="20" t="s">
        <v>10</v>
      </c>
      <c r="I38" s="20" t="s">
        <v>3213</v>
      </c>
      <c r="J38" s="24"/>
    </row>
    <row r="39" spans="1:10" ht="57.6">
      <c r="A39" s="20" t="s">
        <v>2687</v>
      </c>
      <c r="B39" s="20" t="s">
        <v>2667</v>
      </c>
      <c r="C39" s="25" t="s">
        <v>3162</v>
      </c>
      <c r="D39" s="29" t="s">
        <v>2933</v>
      </c>
      <c r="E39" s="22" t="s">
        <v>2689</v>
      </c>
      <c r="F39" s="20" t="s">
        <v>2678</v>
      </c>
      <c r="G39" s="23" t="s">
        <v>3167</v>
      </c>
      <c r="H39" s="20" t="s">
        <v>10</v>
      </c>
      <c r="I39" s="20" t="s">
        <v>3213</v>
      </c>
      <c r="J39" s="24"/>
    </row>
    <row r="40" spans="1:10" ht="57.6">
      <c r="A40" s="20" t="s">
        <v>2687</v>
      </c>
      <c r="B40" s="20" t="s">
        <v>2667</v>
      </c>
      <c r="C40" s="25" t="s">
        <v>3163</v>
      </c>
      <c r="D40" s="29" t="s">
        <v>2934</v>
      </c>
      <c r="E40" s="22" t="s">
        <v>2690</v>
      </c>
      <c r="F40" s="20" t="s">
        <v>2678</v>
      </c>
      <c r="G40" s="23" t="s">
        <v>3167</v>
      </c>
      <c r="H40" s="20" t="s">
        <v>10</v>
      </c>
      <c r="I40" s="20" t="s">
        <v>3213</v>
      </c>
      <c r="J40" s="24"/>
    </row>
    <row r="41" spans="1:10" ht="28.8">
      <c r="A41" s="15" t="s">
        <v>2694</v>
      </c>
      <c r="B41" s="15" t="s">
        <v>2661</v>
      </c>
      <c r="C41" s="15" t="s">
        <v>2935</v>
      </c>
      <c r="D41" s="15" t="s">
        <v>2697</v>
      </c>
      <c r="E41" s="27" t="s">
        <v>2697</v>
      </c>
      <c r="F41" s="15" t="s">
        <v>2695</v>
      </c>
      <c r="G41" s="19" t="s">
        <v>3170</v>
      </c>
      <c r="H41" s="15" t="s">
        <v>10</v>
      </c>
      <c r="I41" s="15" t="s">
        <v>2740</v>
      </c>
      <c r="J41" s="18"/>
    </row>
    <row r="42" spans="1:10" ht="86.4">
      <c r="A42" s="15" t="s">
        <v>2694</v>
      </c>
      <c r="B42" s="15" t="s">
        <v>2661</v>
      </c>
      <c r="C42" s="15" t="s">
        <v>3164</v>
      </c>
      <c r="D42" s="15" t="s">
        <v>2698</v>
      </c>
      <c r="E42" s="27" t="s">
        <v>2698</v>
      </c>
      <c r="F42" s="15" t="s">
        <v>2668</v>
      </c>
      <c r="G42" s="19" t="s">
        <v>3171</v>
      </c>
      <c r="H42" s="15" t="s">
        <v>10</v>
      </c>
      <c r="I42" s="15" t="s">
        <v>2740</v>
      </c>
      <c r="J42" s="8" t="s">
        <v>2696</v>
      </c>
    </row>
    <row r="43" spans="1:10" ht="129.6">
      <c r="A43" s="15" t="s">
        <v>2694</v>
      </c>
      <c r="B43" s="15" t="s">
        <v>2667</v>
      </c>
      <c r="C43" s="15" t="s">
        <v>2938</v>
      </c>
      <c r="D43" s="15" t="s">
        <v>2936</v>
      </c>
      <c r="E43" s="27" t="s">
        <v>2699</v>
      </c>
      <c r="F43" s="15" t="s">
        <v>2668</v>
      </c>
      <c r="G43" s="19" t="s">
        <v>3172</v>
      </c>
      <c r="H43" s="15" t="s">
        <v>10</v>
      </c>
      <c r="I43" s="15" t="s">
        <v>3213</v>
      </c>
      <c r="J43" s="18" t="s">
        <v>3277</v>
      </c>
    </row>
    <row r="44" spans="1:10" ht="129.6">
      <c r="A44" s="15" t="s">
        <v>2694</v>
      </c>
      <c r="B44" s="15" t="s">
        <v>2667</v>
      </c>
      <c r="C44" s="15" t="s">
        <v>2939</v>
      </c>
      <c r="D44" s="15" t="s">
        <v>2937</v>
      </c>
      <c r="E44" s="27" t="s">
        <v>2700</v>
      </c>
      <c r="F44" s="15" t="s">
        <v>2668</v>
      </c>
      <c r="G44" s="19" t="s">
        <v>3172</v>
      </c>
      <c r="H44" s="15" t="s">
        <v>10</v>
      </c>
      <c r="I44" s="15" t="s">
        <v>3213</v>
      </c>
      <c r="J44" s="18" t="s">
        <v>3278</v>
      </c>
    </row>
    <row r="45" spans="1:10" ht="57.6">
      <c r="A45" s="30" t="s">
        <v>2712</v>
      </c>
      <c r="B45" s="30" t="s">
        <v>2661</v>
      </c>
      <c r="C45" s="30" t="s">
        <v>2701</v>
      </c>
      <c r="D45" s="30" t="s">
        <v>2940</v>
      </c>
      <c r="E45" s="4" t="s">
        <v>2702</v>
      </c>
      <c r="F45" s="30" t="s">
        <v>2703</v>
      </c>
      <c r="G45" s="31" t="s">
        <v>3173</v>
      </c>
      <c r="H45" s="30" t="s">
        <v>10</v>
      </c>
      <c r="I45" s="30" t="s">
        <v>2704</v>
      </c>
      <c r="J45" s="32"/>
    </row>
    <row r="46" spans="1:10" ht="57.6">
      <c r="A46" s="30" t="s">
        <v>2712</v>
      </c>
      <c r="B46" s="30" t="s">
        <v>2661</v>
      </c>
      <c r="C46" s="30" t="s">
        <v>2705</v>
      </c>
      <c r="D46" s="30" t="s">
        <v>2941</v>
      </c>
      <c r="E46" s="4" t="s">
        <v>2706</v>
      </c>
      <c r="F46" s="30" t="s">
        <v>2703</v>
      </c>
      <c r="G46" s="31" t="s">
        <v>3173</v>
      </c>
      <c r="H46" s="30" t="s">
        <v>10</v>
      </c>
      <c r="I46" s="30" t="s">
        <v>2704</v>
      </c>
      <c r="J46" s="32"/>
    </row>
    <row r="47" spans="1:10" ht="57.6">
      <c r="A47" s="30" t="s">
        <v>2712</v>
      </c>
      <c r="B47" s="30" t="s">
        <v>2661</v>
      </c>
      <c r="C47" s="30" t="s">
        <v>3212</v>
      </c>
      <c r="D47" s="30" t="s">
        <v>2922</v>
      </c>
      <c r="E47" s="4" t="s">
        <v>2707</v>
      </c>
      <c r="F47" s="30" t="s">
        <v>2703</v>
      </c>
      <c r="G47" s="31" t="s">
        <v>3173</v>
      </c>
      <c r="H47" s="30" t="s">
        <v>10</v>
      </c>
      <c r="I47" s="30" t="s">
        <v>2704</v>
      </c>
      <c r="J47" s="32"/>
    </row>
    <row r="48" spans="1:10" ht="57.6">
      <c r="A48" s="30" t="s">
        <v>2712</v>
      </c>
      <c r="B48" s="30" t="s">
        <v>2661</v>
      </c>
      <c r="C48" s="30" t="s">
        <v>2942</v>
      </c>
      <c r="D48" s="30" t="s">
        <v>2943</v>
      </c>
      <c r="E48" s="4" t="s">
        <v>2708</v>
      </c>
      <c r="F48" s="30" t="s">
        <v>2668</v>
      </c>
      <c r="G48" s="31" t="s">
        <v>3173</v>
      </c>
      <c r="H48" s="30" t="s">
        <v>10</v>
      </c>
      <c r="I48" s="30" t="s">
        <v>2704</v>
      </c>
      <c r="J48" s="32"/>
    </row>
    <row r="49" spans="1:10" ht="57.6">
      <c r="A49" s="33" t="s">
        <v>2713</v>
      </c>
      <c r="B49" s="33" t="s">
        <v>2667</v>
      </c>
      <c r="C49" s="2" t="s">
        <v>2944</v>
      </c>
      <c r="D49" s="33" t="s">
        <v>3225</v>
      </c>
      <c r="E49" s="5" t="s">
        <v>3258</v>
      </c>
      <c r="F49" s="33" t="s">
        <v>2703</v>
      </c>
      <c r="G49" s="2" t="s">
        <v>3173</v>
      </c>
      <c r="H49" s="33" t="s">
        <v>10</v>
      </c>
      <c r="I49" s="33" t="s">
        <v>2704</v>
      </c>
      <c r="J49" s="34"/>
    </row>
    <row r="50" spans="1:10" ht="86.4">
      <c r="A50" s="33" t="s">
        <v>2713</v>
      </c>
      <c r="B50" s="33" t="s">
        <v>2667</v>
      </c>
      <c r="C50" s="33" t="s">
        <v>2947</v>
      </c>
      <c r="D50" s="33" t="s">
        <v>2945</v>
      </c>
      <c r="E50" s="5" t="s">
        <v>2709</v>
      </c>
      <c r="F50" s="33" t="s">
        <v>2668</v>
      </c>
      <c r="G50" s="2" t="s">
        <v>3174</v>
      </c>
      <c r="H50" s="33" t="s">
        <v>10</v>
      </c>
      <c r="I50" s="33" t="s">
        <v>2704</v>
      </c>
      <c r="J50" s="34"/>
    </row>
    <row r="51" spans="1:10" ht="86.4">
      <c r="A51" s="33" t="s">
        <v>2713</v>
      </c>
      <c r="B51" s="33" t="s">
        <v>2667</v>
      </c>
      <c r="C51" s="33" t="s">
        <v>2948</v>
      </c>
      <c r="D51" s="33" t="s">
        <v>2946</v>
      </c>
      <c r="E51" s="5" t="s">
        <v>2710</v>
      </c>
      <c r="F51" s="33" t="s">
        <v>2668</v>
      </c>
      <c r="G51" s="2" t="s">
        <v>3174</v>
      </c>
      <c r="H51" s="33" t="s">
        <v>10</v>
      </c>
      <c r="I51" s="33" t="s">
        <v>2704</v>
      </c>
      <c r="J51" s="34"/>
    </row>
    <row r="52" spans="1:10" ht="43.2">
      <c r="A52" s="30" t="s">
        <v>2716</v>
      </c>
      <c r="B52" s="30" t="s">
        <v>2661</v>
      </c>
      <c r="C52" s="30" t="s">
        <v>2949</v>
      </c>
      <c r="D52" s="30" t="s">
        <v>2952</v>
      </c>
      <c r="E52" s="4" t="s">
        <v>2714</v>
      </c>
      <c r="F52" s="30" t="s">
        <v>2703</v>
      </c>
      <c r="G52" s="31" t="s">
        <v>3168</v>
      </c>
      <c r="H52" s="30" t="s">
        <v>10</v>
      </c>
      <c r="I52" s="30" t="s">
        <v>2704</v>
      </c>
      <c r="J52" s="32"/>
    </row>
    <row r="53" spans="1:10" ht="43.2">
      <c r="A53" s="30" t="s">
        <v>2716</v>
      </c>
      <c r="B53" s="30" t="s">
        <v>2661</v>
      </c>
      <c r="C53" s="30" t="s">
        <v>2950</v>
      </c>
      <c r="D53" s="30" t="s">
        <v>2953</v>
      </c>
      <c r="E53" s="4" t="s">
        <v>2711</v>
      </c>
      <c r="F53" s="30" t="s">
        <v>2703</v>
      </c>
      <c r="G53" s="31" t="s">
        <v>3168</v>
      </c>
      <c r="H53" s="30" t="s">
        <v>10</v>
      </c>
      <c r="I53" s="30" t="s">
        <v>2704</v>
      </c>
      <c r="J53" s="32"/>
    </row>
    <row r="54" spans="1:10" ht="28.8">
      <c r="A54" s="30" t="s">
        <v>2716</v>
      </c>
      <c r="B54" s="30" t="s">
        <v>2661</v>
      </c>
      <c r="C54" s="30" t="s">
        <v>2951</v>
      </c>
      <c r="D54" s="30" t="s">
        <v>2954</v>
      </c>
      <c r="E54" s="4" t="s">
        <v>2715</v>
      </c>
      <c r="F54" s="30" t="s">
        <v>2703</v>
      </c>
      <c r="G54" s="31" t="s">
        <v>3168</v>
      </c>
      <c r="H54" s="30" t="s">
        <v>10</v>
      </c>
      <c r="I54" s="30" t="s">
        <v>2704</v>
      </c>
      <c r="J54" s="32"/>
    </row>
    <row r="55" spans="1:10" ht="57.6">
      <c r="A55" s="30" t="s">
        <v>2716</v>
      </c>
      <c r="B55" s="30" t="s">
        <v>2661</v>
      </c>
      <c r="C55" s="30" t="s">
        <v>2955</v>
      </c>
      <c r="D55" s="30" t="s">
        <v>2957</v>
      </c>
      <c r="E55" s="4" t="s">
        <v>3259</v>
      </c>
      <c r="F55" s="30"/>
      <c r="G55" s="31" t="s">
        <v>3168</v>
      </c>
      <c r="H55" s="30" t="s">
        <v>10</v>
      </c>
      <c r="I55" s="30" t="s">
        <v>2704</v>
      </c>
      <c r="J55" s="32"/>
    </row>
    <row r="56" spans="1:10" ht="57.6">
      <c r="A56" s="30" t="s">
        <v>2716</v>
      </c>
      <c r="B56" s="30" t="s">
        <v>2661</v>
      </c>
      <c r="C56" s="30" t="s">
        <v>2956</v>
      </c>
      <c r="D56" s="30" t="s">
        <v>2958</v>
      </c>
      <c r="E56" s="4" t="s">
        <v>3260</v>
      </c>
      <c r="F56" s="30"/>
      <c r="G56" s="31" t="s">
        <v>3168</v>
      </c>
      <c r="H56" s="30" t="s">
        <v>10</v>
      </c>
      <c r="I56" s="30" t="s">
        <v>2704</v>
      </c>
      <c r="J56" s="32"/>
    </row>
    <row r="57" spans="1:10" ht="86.4">
      <c r="A57" s="30" t="s">
        <v>2716</v>
      </c>
      <c r="B57" s="30" t="s">
        <v>2661</v>
      </c>
      <c r="C57" s="30" t="s">
        <v>2959</v>
      </c>
      <c r="D57" s="30" t="s">
        <v>2960</v>
      </c>
      <c r="E57" s="4" t="s">
        <v>3261</v>
      </c>
      <c r="F57" s="30"/>
      <c r="G57" s="31" t="s">
        <v>3168</v>
      </c>
      <c r="H57" s="30" t="s">
        <v>10</v>
      </c>
      <c r="I57" s="30" t="s">
        <v>2704</v>
      </c>
      <c r="J57" s="32" t="s">
        <v>2717</v>
      </c>
    </row>
    <row r="58" spans="1:10" ht="191.4" customHeight="1">
      <c r="A58" s="33" t="s">
        <v>2721</v>
      </c>
      <c r="B58" s="33" t="s">
        <v>2661</v>
      </c>
      <c r="C58" s="33" t="s">
        <v>2718</v>
      </c>
      <c r="D58" s="33" t="s">
        <v>2961</v>
      </c>
      <c r="E58" s="5" t="s">
        <v>2723</v>
      </c>
      <c r="F58" s="33" t="s">
        <v>2722</v>
      </c>
      <c r="G58" s="2" t="s">
        <v>3175</v>
      </c>
      <c r="H58" s="33" t="s">
        <v>10</v>
      </c>
      <c r="I58" s="33" t="s">
        <v>2704</v>
      </c>
      <c r="J58" s="34" t="s">
        <v>2723</v>
      </c>
    </row>
    <row r="59" spans="1:10" ht="174.6" customHeight="1">
      <c r="A59" s="33" t="s">
        <v>2721</v>
      </c>
      <c r="B59" s="33" t="s">
        <v>2661</v>
      </c>
      <c r="C59" s="33" t="s">
        <v>2719</v>
      </c>
      <c r="D59" s="33" t="s">
        <v>2962</v>
      </c>
      <c r="E59" s="5" t="s">
        <v>2723</v>
      </c>
      <c r="F59" s="33" t="s">
        <v>2722</v>
      </c>
      <c r="G59" s="2" t="s">
        <v>3175</v>
      </c>
      <c r="H59" s="33" t="s">
        <v>10</v>
      </c>
      <c r="I59" s="33" t="s">
        <v>2704</v>
      </c>
      <c r="J59" s="34" t="s">
        <v>2723</v>
      </c>
    </row>
    <row r="60" spans="1:10" ht="115.2">
      <c r="A60" s="33" t="s">
        <v>2721</v>
      </c>
      <c r="B60" s="33" t="s">
        <v>2661</v>
      </c>
      <c r="C60" s="33" t="s">
        <v>2720</v>
      </c>
      <c r="D60" s="33" t="s">
        <v>2963</v>
      </c>
      <c r="E60" s="5" t="s">
        <v>3262</v>
      </c>
      <c r="F60" s="33" t="s">
        <v>2668</v>
      </c>
      <c r="G60" s="2" t="s">
        <v>3175</v>
      </c>
      <c r="H60" s="33" t="s">
        <v>10</v>
      </c>
      <c r="I60" s="33" t="s">
        <v>2704</v>
      </c>
      <c r="J60" s="34" t="s">
        <v>2723</v>
      </c>
    </row>
    <row r="61" spans="1:10" ht="158.4">
      <c r="A61" s="30" t="s">
        <v>2727</v>
      </c>
      <c r="B61" s="30" t="s">
        <v>2661</v>
      </c>
      <c r="C61" s="30" t="s">
        <v>2724</v>
      </c>
      <c r="D61" s="30" t="s">
        <v>2964</v>
      </c>
      <c r="E61" s="4" t="s">
        <v>3263</v>
      </c>
      <c r="F61" s="30"/>
      <c r="G61" s="31" t="s">
        <v>3176</v>
      </c>
      <c r="H61" s="30" t="s">
        <v>10</v>
      </c>
      <c r="I61" s="30" t="s">
        <v>2704</v>
      </c>
      <c r="J61" s="32"/>
    </row>
    <row r="62" spans="1:10" ht="158.4">
      <c r="A62" s="30" t="s">
        <v>2727</v>
      </c>
      <c r="B62" s="30" t="s">
        <v>2661</v>
      </c>
      <c r="C62" s="30" t="s">
        <v>2725</v>
      </c>
      <c r="D62" s="30" t="s">
        <v>2965</v>
      </c>
      <c r="E62" s="4" t="s">
        <v>3264</v>
      </c>
      <c r="F62" s="30"/>
      <c r="G62" s="31" t="s">
        <v>3176</v>
      </c>
      <c r="H62" s="30" t="s">
        <v>10</v>
      </c>
      <c r="I62" s="30" t="s">
        <v>2704</v>
      </c>
      <c r="J62" s="32"/>
    </row>
    <row r="63" spans="1:10" ht="144">
      <c r="A63" s="30" t="s">
        <v>2727</v>
      </c>
      <c r="B63" s="30" t="s">
        <v>2661</v>
      </c>
      <c r="C63" s="30" t="s">
        <v>2726</v>
      </c>
      <c r="D63" s="30" t="s">
        <v>2966</v>
      </c>
      <c r="E63" s="4" t="s">
        <v>3265</v>
      </c>
      <c r="F63" s="30"/>
      <c r="G63" s="31" t="s">
        <v>3176</v>
      </c>
      <c r="H63" s="30" t="s">
        <v>10</v>
      </c>
      <c r="I63" s="30" t="s">
        <v>2704</v>
      </c>
      <c r="J63" s="32"/>
    </row>
    <row r="64" spans="1:10" ht="43.2">
      <c r="A64" s="33" t="s">
        <v>2728</v>
      </c>
      <c r="B64" s="33" t="s">
        <v>2661</v>
      </c>
      <c r="C64" s="33" t="s">
        <v>2967</v>
      </c>
      <c r="D64" s="33" t="s">
        <v>2970</v>
      </c>
      <c r="E64" s="5" t="s">
        <v>2729</v>
      </c>
      <c r="F64" s="33" t="s">
        <v>2683</v>
      </c>
      <c r="G64" s="2" t="s">
        <v>3177</v>
      </c>
      <c r="H64" s="33" t="s">
        <v>10</v>
      </c>
      <c r="I64" s="33" t="s">
        <v>3213</v>
      </c>
      <c r="J64" s="34"/>
    </row>
    <row r="65" spans="1:10" ht="43.2">
      <c r="A65" s="33" t="s">
        <v>2728</v>
      </c>
      <c r="B65" s="33" t="s">
        <v>2661</v>
      </c>
      <c r="C65" s="33" t="s">
        <v>2968</v>
      </c>
      <c r="D65" s="33" t="s">
        <v>2971</v>
      </c>
      <c r="E65" s="5" t="s">
        <v>2730</v>
      </c>
      <c r="F65" s="33" t="s">
        <v>2683</v>
      </c>
      <c r="G65" s="2" t="s">
        <v>3177</v>
      </c>
      <c r="H65" s="33" t="s">
        <v>10</v>
      </c>
      <c r="I65" s="33" t="s">
        <v>3213</v>
      </c>
      <c r="J65" s="34"/>
    </row>
    <row r="66" spans="1:10" ht="43.2">
      <c r="A66" s="33" t="s">
        <v>2728</v>
      </c>
      <c r="B66" s="33" t="s">
        <v>2661</v>
      </c>
      <c r="C66" s="33" t="s">
        <v>2969</v>
      </c>
      <c r="D66" s="33" t="s">
        <v>3243</v>
      </c>
      <c r="E66" s="5" t="s">
        <v>2731</v>
      </c>
      <c r="F66" s="33" t="s">
        <v>2668</v>
      </c>
      <c r="G66" s="2" t="s">
        <v>3177</v>
      </c>
      <c r="H66" s="33" t="s">
        <v>10</v>
      </c>
      <c r="I66" s="33" t="s">
        <v>3213</v>
      </c>
      <c r="J66" s="34"/>
    </row>
    <row r="67" spans="1:10" ht="86.4">
      <c r="A67" s="30" t="s">
        <v>2732</v>
      </c>
      <c r="B67" s="30" t="s">
        <v>2661</v>
      </c>
      <c r="C67" s="30" t="s">
        <v>2975</v>
      </c>
      <c r="D67" s="30" t="s">
        <v>2973</v>
      </c>
      <c r="E67" s="4" t="s">
        <v>2733</v>
      </c>
      <c r="F67" s="30" t="s">
        <v>2668</v>
      </c>
      <c r="G67" s="31" t="s">
        <v>3168</v>
      </c>
      <c r="H67" s="30" t="s">
        <v>10</v>
      </c>
      <c r="I67" s="30" t="s">
        <v>2740</v>
      </c>
      <c r="J67" s="32" t="s">
        <v>3279</v>
      </c>
    </row>
    <row r="68" spans="1:10" ht="86.4">
      <c r="A68" s="30" t="s">
        <v>2732</v>
      </c>
      <c r="B68" s="30" t="s">
        <v>2661</v>
      </c>
      <c r="C68" s="30" t="s">
        <v>2976</v>
      </c>
      <c r="D68" s="30" t="s">
        <v>2983</v>
      </c>
      <c r="E68" s="4" t="s">
        <v>2734</v>
      </c>
      <c r="F68" s="30" t="s">
        <v>2668</v>
      </c>
      <c r="G68" s="31" t="s">
        <v>3168</v>
      </c>
      <c r="H68" s="30" t="s">
        <v>10</v>
      </c>
      <c r="I68" s="30" t="s">
        <v>2740</v>
      </c>
      <c r="J68" s="32" t="s">
        <v>3279</v>
      </c>
    </row>
    <row r="69" spans="1:10" ht="86.4">
      <c r="A69" s="30" t="s">
        <v>2732</v>
      </c>
      <c r="B69" s="30" t="s">
        <v>2661</v>
      </c>
      <c r="C69" s="30" t="s">
        <v>2977</v>
      </c>
      <c r="D69" s="30" t="s">
        <v>2974</v>
      </c>
      <c r="E69" s="4" t="s">
        <v>2735</v>
      </c>
      <c r="F69" s="30" t="s">
        <v>2668</v>
      </c>
      <c r="G69" s="31" t="s">
        <v>3168</v>
      </c>
      <c r="H69" s="30" t="s">
        <v>10</v>
      </c>
      <c r="I69" s="30" t="s">
        <v>2740</v>
      </c>
      <c r="J69" s="32" t="s">
        <v>3279</v>
      </c>
    </row>
    <row r="70" spans="1:10" ht="86.4">
      <c r="A70" s="30" t="s">
        <v>2732</v>
      </c>
      <c r="B70" s="30" t="s">
        <v>2661</v>
      </c>
      <c r="C70" s="30" t="s">
        <v>2978</v>
      </c>
      <c r="D70" s="30" t="s">
        <v>3228</v>
      </c>
      <c r="E70" s="4" t="s">
        <v>2736</v>
      </c>
      <c r="F70" s="30" t="s">
        <v>2668</v>
      </c>
      <c r="G70" s="31" t="s">
        <v>3168</v>
      </c>
      <c r="H70" s="30" t="s">
        <v>10</v>
      </c>
      <c r="I70" s="30" t="s">
        <v>2740</v>
      </c>
      <c r="J70" s="32" t="s">
        <v>3279</v>
      </c>
    </row>
    <row r="71" spans="1:10" ht="86.4">
      <c r="A71" s="30" t="s">
        <v>2732</v>
      </c>
      <c r="B71" s="30" t="s">
        <v>2661</v>
      </c>
      <c r="C71" s="30" t="s">
        <v>2979</v>
      </c>
      <c r="D71" s="30" t="s">
        <v>2984</v>
      </c>
      <c r="E71" s="4" t="s">
        <v>2737</v>
      </c>
      <c r="F71" s="30" t="s">
        <v>2668</v>
      </c>
      <c r="G71" s="31" t="s">
        <v>3168</v>
      </c>
      <c r="H71" s="30" t="s">
        <v>10</v>
      </c>
      <c r="I71" s="30" t="s">
        <v>2740</v>
      </c>
      <c r="J71" s="32" t="s">
        <v>3279</v>
      </c>
    </row>
    <row r="72" spans="1:10" ht="86.4">
      <c r="A72" s="30" t="s">
        <v>2732</v>
      </c>
      <c r="B72" s="30" t="s">
        <v>2661</v>
      </c>
      <c r="C72" s="30" t="s">
        <v>2980</v>
      </c>
      <c r="D72" s="30" t="s">
        <v>3226</v>
      </c>
      <c r="E72" s="4" t="s">
        <v>2893</v>
      </c>
      <c r="F72" s="30" t="s">
        <v>2668</v>
      </c>
      <c r="G72" s="31" t="s">
        <v>3168</v>
      </c>
      <c r="H72" s="30" t="s">
        <v>10</v>
      </c>
      <c r="I72" s="30" t="s">
        <v>2740</v>
      </c>
      <c r="J72" s="32" t="s">
        <v>3279</v>
      </c>
    </row>
    <row r="73" spans="1:10" ht="86.4">
      <c r="A73" s="30" t="s">
        <v>2732</v>
      </c>
      <c r="B73" s="30" t="s">
        <v>2661</v>
      </c>
      <c r="C73" s="30" t="s">
        <v>2981</v>
      </c>
      <c r="D73" s="30" t="s">
        <v>3227</v>
      </c>
      <c r="E73" s="4" t="s">
        <v>2738</v>
      </c>
      <c r="F73" s="30" t="s">
        <v>2668</v>
      </c>
      <c r="G73" s="31" t="s">
        <v>3168</v>
      </c>
      <c r="H73" s="30" t="s">
        <v>10</v>
      </c>
      <c r="I73" s="30" t="s">
        <v>2740</v>
      </c>
      <c r="J73" s="32" t="s">
        <v>3279</v>
      </c>
    </row>
    <row r="74" spans="1:10" ht="100.8">
      <c r="A74" s="30" t="s">
        <v>2732</v>
      </c>
      <c r="B74" s="30" t="s">
        <v>2661</v>
      </c>
      <c r="C74" s="30" t="s">
        <v>2982</v>
      </c>
      <c r="D74" s="30" t="s">
        <v>2986</v>
      </c>
      <c r="E74" s="4" t="s">
        <v>2985</v>
      </c>
      <c r="F74" s="30"/>
      <c r="G74" s="31" t="s">
        <v>3168</v>
      </c>
      <c r="H74" s="30" t="s">
        <v>10</v>
      </c>
      <c r="I74" s="30" t="s">
        <v>2740</v>
      </c>
      <c r="J74" s="32" t="s">
        <v>3279</v>
      </c>
    </row>
    <row r="75" spans="1:10" ht="57.6">
      <c r="A75" s="35" t="s">
        <v>2739</v>
      </c>
      <c r="B75" s="35" t="s">
        <v>2667</v>
      </c>
      <c r="C75" s="35" t="s">
        <v>2990</v>
      </c>
      <c r="D75" s="35" t="s">
        <v>2987</v>
      </c>
      <c r="E75" s="36"/>
      <c r="F75" s="35"/>
      <c r="G75" s="37" t="s">
        <v>3168</v>
      </c>
      <c r="H75" s="35" t="s">
        <v>10</v>
      </c>
      <c r="I75" s="35" t="s">
        <v>2704</v>
      </c>
      <c r="J75" s="38" t="s">
        <v>3280</v>
      </c>
    </row>
    <row r="76" spans="1:10" ht="54" customHeight="1">
      <c r="A76" s="35" t="s">
        <v>2739</v>
      </c>
      <c r="B76" s="35" t="s">
        <v>2661</v>
      </c>
      <c r="C76" s="35" t="s">
        <v>2991</v>
      </c>
      <c r="D76" s="35" t="s">
        <v>2988</v>
      </c>
      <c r="E76" s="36" t="s">
        <v>2894</v>
      </c>
      <c r="F76" s="35" t="s">
        <v>2668</v>
      </c>
      <c r="G76" s="37" t="s">
        <v>3178</v>
      </c>
      <c r="H76" s="35" t="s">
        <v>10</v>
      </c>
      <c r="I76" s="35" t="s">
        <v>2704</v>
      </c>
      <c r="J76" s="38"/>
    </row>
    <row r="77" spans="1:10" ht="57.6">
      <c r="A77" s="35" t="s">
        <v>2739</v>
      </c>
      <c r="B77" s="35" t="s">
        <v>2661</v>
      </c>
      <c r="C77" s="35" t="s">
        <v>2992</v>
      </c>
      <c r="D77" s="35" t="s">
        <v>2989</v>
      </c>
      <c r="E77" s="36" t="s">
        <v>2895</v>
      </c>
      <c r="F77" s="35" t="s">
        <v>2668</v>
      </c>
      <c r="G77" s="37" t="s">
        <v>3178</v>
      </c>
      <c r="H77" s="35" t="s">
        <v>10</v>
      </c>
      <c r="I77" s="35" t="s">
        <v>2704</v>
      </c>
      <c r="J77" s="38"/>
    </row>
    <row r="78" spans="1:10" ht="28.8">
      <c r="A78" s="35" t="s">
        <v>2739</v>
      </c>
      <c r="B78" s="35" t="s">
        <v>2661</v>
      </c>
      <c r="C78" s="35" t="s">
        <v>2993</v>
      </c>
      <c r="D78" s="35" t="s">
        <v>3229</v>
      </c>
      <c r="E78" s="36" t="s">
        <v>3229</v>
      </c>
      <c r="F78" s="35" t="s">
        <v>2745</v>
      </c>
      <c r="G78" s="37" t="s">
        <v>3168</v>
      </c>
      <c r="H78" s="35" t="s">
        <v>10</v>
      </c>
      <c r="I78" s="35" t="s">
        <v>2704</v>
      </c>
      <c r="J78" s="38"/>
    </row>
    <row r="79" spans="1:10" ht="28.8">
      <c r="A79" s="35" t="s">
        <v>2739</v>
      </c>
      <c r="B79" s="35" t="s">
        <v>2661</v>
      </c>
      <c r="C79" s="35" t="s">
        <v>2994</v>
      </c>
      <c r="D79" s="35" t="s">
        <v>3230</v>
      </c>
      <c r="E79" s="36" t="s">
        <v>3230</v>
      </c>
      <c r="F79" s="35" t="s">
        <v>2745</v>
      </c>
      <c r="G79" s="37" t="s">
        <v>3179</v>
      </c>
      <c r="H79" s="35" t="s">
        <v>10</v>
      </c>
      <c r="I79" s="35" t="s">
        <v>2704</v>
      </c>
      <c r="J79" s="38"/>
    </row>
    <row r="80" spans="1:10" ht="28.8">
      <c r="A80" s="35" t="s">
        <v>2739</v>
      </c>
      <c r="B80" s="35" t="s">
        <v>2661</v>
      </c>
      <c r="C80" s="35" t="s">
        <v>2995</v>
      </c>
      <c r="D80" s="35" t="s">
        <v>2743</v>
      </c>
      <c r="E80" s="36" t="s">
        <v>2743</v>
      </c>
      <c r="F80" s="35" t="s">
        <v>2746</v>
      </c>
      <c r="G80" s="37" t="s">
        <v>3168</v>
      </c>
      <c r="H80" s="35" t="s">
        <v>10</v>
      </c>
      <c r="I80" s="35" t="s">
        <v>2704</v>
      </c>
      <c r="J80" s="38"/>
    </row>
    <row r="81" spans="1:10" ht="28.8">
      <c r="A81" s="35" t="s">
        <v>2739</v>
      </c>
      <c r="B81" s="35" t="s">
        <v>2661</v>
      </c>
      <c r="C81" s="35" t="s">
        <v>2996</v>
      </c>
      <c r="D81" s="35" t="s">
        <v>2744</v>
      </c>
      <c r="E81" s="36" t="s">
        <v>2744</v>
      </c>
      <c r="F81" s="35" t="s">
        <v>2746</v>
      </c>
      <c r="G81" s="37" t="s">
        <v>3179</v>
      </c>
      <c r="H81" s="35" t="s">
        <v>10</v>
      </c>
      <c r="I81" s="35" t="s">
        <v>2704</v>
      </c>
      <c r="J81" s="38"/>
    </row>
    <row r="82" spans="1:10" ht="72">
      <c r="A82" s="35" t="s">
        <v>2739</v>
      </c>
      <c r="B82" s="35" t="s">
        <v>2661</v>
      </c>
      <c r="C82" s="35" t="s">
        <v>2997</v>
      </c>
      <c r="D82" s="35" t="s">
        <v>2998</v>
      </c>
      <c r="E82" s="36" t="s">
        <v>3266</v>
      </c>
      <c r="F82" s="35" t="s">
        <v>2741</v>
      </c>
      <c r="G82" s="37" t="s">
        <v>3178</v>
      </c>
      <c r="H82" s="35" t="s">
        <v>10</v>
      </c>
      <c r="I82" s="35" t="s">
        <v>2740</v>
      </c>
      <c r="J82" s="38" t="s">
        <v>3281</v>
      </c>
    </row>
    <row r="83" spans="1:10" ht="28.8">
      <c r="A83" s="39" t="s">
        <v>2747</v>
      </c>
      <c r="B83" s="39" t="s">
        <v>2661</v>
      </c>
      <c r="C83" s="39" t="s">
        <v>3000</v>
      </c>
      <c r="D83" s="39" t="s">
        <v>2749</v>
      </c>
      <c r="E83" s="40" t="s">
        <v>2749</v>
      </c>
      <c r="F83" s="39" t="s">
        <v>2668</v>
      </c>
      <c r="G83" s="41" t="s">
        <v>3168</v>
      </c>
      <c r="H83" s="39" t="s">
        <v>10</v>
      </c>
      <c r="I83" s="39" t="s">
        <v>2704</v>
      </c>
      <c r="J83" s="42"/>
    </row>
    <row r="84" spans="1:10" ht="28.8">
      <c r="A84" s="39" t="s">
        <v>2747</v>
      </c>
      <c r="B84" s="39" t="s">
        <v>2661</v>
      </c>
      <c r="C84" s="39" t="s">
        <v>3001</v>
      </c>
      <c r="D84" s="39" t="s">
        <v>3003</v>
      </c>
      <c r="E84" s="40" t="s">
        <v>2750</v>
      </c>
      <c r="F84" s="39" t="s">
        <v>2668</v>
      </c>
      <c r="G84" s="41" t="s">
        <v>3168</v>
      </c>
      <c r="H84" s="39" t="s">
        <v>10</v>
      </c>
      <c r="I84" s="39" t="s">
        <v>2704</v>
      </c>
      <c r="J84" s="42"/>
    </row>
    <row r="85" spans="1:10" ht="28.8">
      <c r="A85" s="39" t="s">
        <v>2747</v>
      </c>
      <c r="B85" s="39" t="s">
        <v>2661</v>
      </c>
      <c r="C85" s="39" t="s">
        <v>3002</v>
      </c>
      <c r="D85" s="39" t="s">
        <v>3004</v>
      </c>
      <c r="E85" s="40" t="s">
        <v>2751</v>
      </c>
      <c r="F85" s="39" t="s">
        <v>2668</v>
      </c>
      <c r="G85" s="41" t="s">
        <v>3168</v>
      </c>
      <c r="H85" s="39" t="s">
        <v>10</v>
      </c>
      <c r="I85" s="39" t="s">
        <v>2704</v>
      </c>
      <c r="J85" s="42"/>
    </row>
    <row r="86" spans="1:10" ht="57.6">
      <c r="A86" s="39" t="s">
        <v>2747</v>
      </c>
      <c r="B86" s="39" t="s">
        <v>2661</v>
      </c>
      <c r="C86" s="39" t="s">
        <v>3007</v>
      </c>
      <c r="D86" s="39" t="s">
        <v>3014</v>
      </c>
      <c r="E86" s="40" t="s">
        <v>3016</v>
      </c>
      <c r="F86" s="39" t="s">
        <v>2748</v>
      </c>
      <c r="G86" s="41" t="s">
        <v>3178</v>
      </c>
      <c r="H86" s="39" t="s">
        <v>10</v>
      </c>
      <c r="I86" s="39" t="s">
        <v>2704</v>
      </c>
      <c r="J86" s="42"/>
    </row>
    <row r="87" spans="1:10" ht="57.6">
      <c r="A87" s="39" t="s">
        <v>2747</v>
      </c>
      <c r="B87" s="39" t="s">
        <v>2661</v>
      </c>
      <c r="C87" s="39" t="s">
        <v>3006</v>
      </c>
      <c r="D87" s="39" t="s">
        <v>3013</v>
      </c>
      <c r="E87" s="40" t="s">
        <v>3015</v>
      </c>
      <c r="F87" s="39" t="s">
        <v>2748</v>
      </c>
      <c r="G87" s="41" t="s">
        <v>3178</v>
      </c>
      <c r="H87" s="39" t="s">
        <v>10</v>
      </c>
      <c r="I87" s="39" t="s">
        <v>2704</v>
      </c>
      <c r="J87" s="42"/>
    </row>
    <row r="88" spans="1:10" ht="28.8">
      <c r="A88" s="39" t="s">
        <v>2747</v>
      </c>
      <c r="B88" s="39" t="s">
        <v>2661</v>
      </c>
      <c r="C88" s="39" t="s">
        <v>3005</v>
      </c>
      <c r="D88" s="39" t="s">
        <v>2999</v>
      </c>
      <c r="E88" s="40" t="s">
        <v>2999</v>
      </c>
      <c r="F88" s="39" t="s">
        <v>2668</v>
      </c>
      <c r="G88" s="41" t="s">
        <v>3168</v>
      </c>
      <c r="H88" s="39" t="s">
        <v>10</v>
      </c>
      <c r="I88" s="39" t="s">
        <v>2704</v>
      </c>
      <c r="J88" s="42"/>
    </row>
    <row r="89" spans="1:10" ht="28.8">
      <c r="A89" s="39" t="s">
        <v>2747</v>
      </c>
      <c r="B89" s="39" t="s">
        <v>2661</v>
      </c>
      <c r="C89" s="39" t="s">
        <v>3233</v>
      </c>
      <c r="D89" s="39" t="s">
        <v>3232</v>
      </c>
      <c r="E89" s="40" t="s">
        <v>2752</v>
      </c>
      <c r="F89" s="39" t="s">
        <v>2748</v>
      </c>
      <c r="G89" s="41" t="s">
        <v>3168</v>
      </c>
      <c r="H89" s="39" t="s">
        <v>10</v>
      </c>
      <c r="I89" s="39" t="s">
        <v>2704</v>
      </c>
      <c r="J89" s="42"/>
    </row>
    <row r="90" spans="1:10" ht="43.2">
      <c r="A90" s="39" t="s">
        <v>2747</v>
      </c>
      <c r="B90" s="39" t="s">
        <v>2661</v>
      </c>
      <c r="C90" s="39" t="s">
        <v>3008</v>
      </c>
      <c r="D90" s="39" t="s">
        <v>3011</v>
      </c>
      <c r="E90" s="40" t="s">
        <v>3012</v>
      </c>
      <c r="F90" s="39" t="s">
        <v>2748</v>
      </c>
      <c r="G90" s="41" t="s">
        <v>3168</v>
      </c>
      <c r="H90" s="39" t="s">
        <v>10</v>
      </c>
      <c r="I90" s="39" t="s">
        <v>2704</v>
      </c>
      <c r="J90" s="42"/>
    </row>
    <row r="91" spans="1:10" ht="88.2" customHeight="1">
      <c r="A91" s="39" t="s">
        <v>2747</v>
      </c>
      <c r="B91" s="39" t="s">
        <v>2661</v>
      </c>
      <c r="C91" s="39" t="s">
        <v>3009</v>
      </c>
      <c r="D91" s="39" t="s">
        <v>3010</v>
      </c>
      <c r="E91" s="40" t="s">
        <v>2753</v>
      </c>
      <c r="F91" s="39" t="s">
        <v>2668</v>
      </c>
      <c r="G91" s="41" t="s">
        <v>3168</v>
      </c>
      <c r="H91" s="39" t="s">
        <v>10</v>
      </c>
      <c r="I91" s="39" t="s">
        <v>2704</v>
      </c>
      <c r="J91" s="42"/>
    </row>
    <row r="92" spans="1:10" ht="57.6">
      <c r="A92" s="39" t="s">
        <v>2747</v>
      </c>
      <c r="B92" s="39" t="s">
        <v>2661</v>
      </c>
      <c r="C92" s="39" t="s">
        <v>2742</v>
      </c>
      <c r="D92" s="39" t="s">
        <v>3017</v>
      </c>
      <c r="E92" s="40" t="s">
        <v>2754</v>
      </c>
      <c r="F92" s="39"/>
      <c r="G92" s="41" t="s">
        <v>3168</v>
      </c>
      <c r="H92" s="39" t="s">
        <v>10</v>
      </c>
      <c r="I92" s="39" t="s">
        <v>2740</v>
      </c>
      <c r="J92" s="42"/>
    </row>
    <row r="93" spans="1:10" ht="28.8">
      <c r="A93" s="35" t="s">
        <v>2755</v>
      </c>
      <c r="B93" s="35" t="s">
        <v>2661</v>
      </c>
      <c r="C93" s="35" t="s">
        <v>3018</v>
      </c>
      <c r="D93" s="35" t="s">
        <v>2756</v>
      </c>
      <c r="E93" s="36" t="s">
        <v>2756</v>
      </c>
      <c r="F93" s="35" t="s">
        <v>2668</v>
      </c>
      <c r="G93" s="37" t="s">
        <v>3168</v>
      </c>
      <c r="H93" s="35" t="s">
        <v>10</v>
      </c>
      <c r="I93" s="35" t="s">
        <v>2704</v>
      </c>
      <c r="J93" s="38"/>
    </row>
    <row r="94" spans="1:10" ht="43.2">
      <c r="A94" s="35" t="s">
        <v>2755</v>
      </c>
      <c r="B94" s="35" t="s">
        <v>2661</v>
      </c>
      <c r="C94" s="35" t="s">
        <v>3019</v>
      </c>
      <c r="D94" s="35" t="s">
        <v>3021</v>
      </c>
      <c r="E94" s="36" t="s">
        <v>2757</v>
      </c>
      <c r="F94" s="35" t="s">
        <v>2668</v>
      </c>
      <c r="G94" s="37" t="s">
        <v>3168</v>
      </c>
      <c r="H94" s="35" t="s">
        <v>10</v>
      </c>
      <c r="I94" s="35" t="s">
        <v>2704</v>
      </c>
      <c r="J94" s="38"/>
    </row>
    <row r="95" spans="1:10" ht="28.8">
      <c r="A95" s="43" t="s">
        <v>2755</v>
      </c>
      <c r="B95" s="43" t="s">
        <v>2661</v>
      </c>
      <c r="C95" s="43" t="s">
        <v>3020</v>
      </c>
      <c r="D95" s="43" t="s">
        <v>3234</v>
      </c>
      <c r="E95" s="44" t="s">
        <v>3267</v>
      </c>
      <c r="F95" s="43" t="s">
        <v>2668</v>
      </c>
      <c r="G95" s="37" t="s">
        <v>3168</v>
      </c>
      <c r="H95" s="43" t="s">
        <v>10</v>
      </c>
      <c r="I95" s="43" t="s">
        <v>2704</v>
      </c>
      <c r="J95" s="45"/>
    </row>
    <row r="96" spans="1:10" ht="100.8">
      <c r="A96" s="39" t="s">
        <v>2758</v>
      </c>
      <c r="B96" s="39" t="s">
        <v>2661</v>
      </c>
      <c r="C96" s="39" t="s">
        <v>3022</v>
      </c>
      <c r="D96" s="39" t="s">
        <v>2764</v>
      </c>
      <c r="E96" s="40" t="s">
        <v>2764</v>
      </c>
      <c r="F96" s="39" t="s">
        <v>2683</v>
      </c>
      <c r="G96" s="46" t="s">
        <v>3180</v>
      </c>
      <c r="H96" s="39" t="s">
        <v>10</v>
      </c>
      <c r="I96" s="39" t="s">
        <v>2704</v>
      </c>
      <c r="J96" s="42"/>
    </row>
    <row r="97" spans="1:10" ht="57.6">
      <c r="A97" s="39" t="s">
        <v>2758</v>
      </c>
      <c r="B97" s="39" t="s">
        <v>2661</v>
      </c>
      <c r="C97" s="39" t="s">
        <v>3023</v>
      </c>
      <c r="D97" s="39" t="s">
        <v>3235</v>
      </c>
      <c r="E97" s="40" t="s">
        <v>3268</v>
      </c>
      <c r="F97" s="39" t="s">
        <v>2668</v>
      </c>
      <c r="G97" s="47" t="s">
        <v>3180</v>
      </c>
      <c r="H97" s="39" t="s">
        <v>10</v>
      </c>
      <c r="I97" s="39" t="s">
        <v>2704</v>
      </c>
      <c r="J97" s="42"/>
    </row>
    <row r="98" spans="1:10" ht="43.2">
      <c r="A98" s="39" t="s">
        <v>2758</v>
      </c>
      <c r="B98" s="39" t="s">
        <v>2667</v>
      </c>
      <c r="C98" s="39" t="s">
        <v>3025</v>
      </c>
      <c r="D98" s="39" t="s">
        <v>3024</v>
      </c>
      <c r="E98" s="40" t="s">
        <v>3024</v>
      </c>
      <c r="F98" s="39" t="s">
        <v>2683</v>
      </c>
      <c r="G98" s="47" t="s">
        <v>3180</v>
      </c>
      <c r="H98" s="39" t="s">
        <v>10</v>
      </c>
      <c r="I98" s="39" t="s">
        <v>2704</v>
      </c>
      <c r="J98" s="42"/>
    </row>
    <row r="99" spans="1:10" ht="43.2">
      <c r="A99" s="39" t="s">
        <v>2758</v>
      </c>
      <c r="B99" s="39" t="s">
        <v>2667</v>
      </c>
      <c r="C99" s="39" t="s">
        <v>3026</v>
      </c>
      <c r="D99" s="39" t="s">
        <v>2765</v>
      </c>
      <c r="E99" s="40" t="s">
        <v>2765</v>
      </c>
      <c r="F99" s="39" t="s">
        <v>2683</v>
      </c>
      <c r="G99" s="47" t="s">
        <v>3180</v>
      </c>
      <c r="H99" s="39" t="s">
        <v>10</v>
      </c>
      <c r="I99" s="39" t="s">
        <v>2704</v>
      </c>
      <c r="J99" s="42"/>
    </row>
    <row r="100" spans="1:10" ht="43.2">
      <c r="A100" s="39" t="s">
        <v>2758</v>
      </c>
      <c r="B100" s="39" t="s">
        <v>2667</v>
      </c>
      <c r="C100" s="39" t="s">
        <v>3028</v>
      </c>
      <c r="D100" s="39" t="s">
        <v>3027</v>
      </c>
      <c r="E100" s="40" t="s">
        <v>2766</v>
      </c>
      <c r="F100" s="39" t="s">
        <v>2668</v>
      </c>
      <c r="G100" s="47" t="s">
        <v>3180</v>
      </c>
      <c r="H100" s="39" t="s">
        <v>10</v>
      </c>
      <c r="I100" s="39" t="s">
        <v>2704</v>
      </c>
      <c r="J100" s="42"/>
    </row>
    <row r="101" spans="1:10" ht="28.8">
      <c r="A101" s="35" t="s">
        <v>2762</v>
      </c>
      <c r="B101" s="35" t="s">
        <v>2661</v>
      </c>
      <c r="C101" s="35" t="s">
        <v>3029</v>
      </c>
      <c r="D101" s="35" t="s">
        <v>3030</v>
      </c>
      <c r="E101" s="36" t="s">
        <v>3030</v>
      </c>
      <c r="F101" s="35"/>
      <c r="G101" s="37" t="s">
        <v>3168</v>
      </c>
      <c r="H101" s="43" t="s">
        <v>10</v>
      </c>
      <c r="I101" s="35" t="s">
        <v>2740</v>
      </c>
      <c r="J101" s="38" t="s">
        <v>3281</v>
      </c>
    </row>
    <row r="102" spans="1:10" ht="86.4">
      <c r="A102" s="39" t="s">
        <v>2763</v>
      </c>
      <c r="B102" s="39" t="s">
        <v>2667</v>
      </c>
      <c r="C102" s="39" t="s">
        <v>3031</v>
      </c>
      <c r="D102" s="39" t="s">
        <v>3034</v>
      </c>
      <c r="E102" s="40" t="s">
        <v>3269</v>
      </c>
      <c r="F102" s="39" t="s">
        <v>2668</v>
      </c>
      <c r="G102" s="41" t="s">
        <v>3181</v>
      </c>
      <c r="H102" s="39" t="s">
        <v>10</v>
      </c>
      <c r="I102" s="39" t="s">
        <v>2740</v>
      </c>
      <c r="J102" s="42" t="s">
        <v>2767</v>
      </c>
    </row>
    <row r="103" spans="1:10" ht="86.4">
      <c r="A103" s="39" t="s">
        <v>2763</v>
      </c>
      <c r="B103" s="39" t="s">
        <v>2667</v>
      </c>
      <c r="C103" s="39" t="s">
        <v>3032</v>
      </c>
      <c r="D103" s="39" t="s">
        <v>3244</v>
      </c>
      <c r="E103" s="40"/>
      <c r="F103" s="39" t="s">
        <v>2668</v>
      </c>
      <c r="G103" s="41" t="s">
        <v>3181</v>
      </c>
      <c r="H103" s="39" t="s">
        <v>10</v>
      </c>
      <c r="I103" s="39" t="s">
        <v>2740</v>
      </c>
      <c r="J103" s="42" t="s">
        <v>2767</v>
      </c>
    </row>
    <row r="104" spans="1:10" ht="86.4">
      <c r="A104" s="39" t="s">
        <v>2763</v>
      </c>
      <c r="B104" s="39" t="s">
        <v>2667</v>
      </c>
      <c r="C104" s="39" t="s">
        <v>3033</v>
      </c>
      <c r="D104" s="39" t="s">
        <v>3035</v>
      </c>
      <c r="E104" s="40" t="s">
        <v>2896</v>
      </c>
      <c r="F104" s="39" t="s">
        <v>2668</v>
      </c>
      <c r="G104" s="41" t="s">
        <v>3181</v>
      </c>
      <c r="H104" s="39" t="s">
        <v>10</v>
      </c>
      <c r="I104" s="39" t="s">
        <v>2740</v>
      </c>
      <c r="J104" s="42" t="s">
        <v>2767</v>
      </c>
    </row>
    <row r="105" spans="1:10" ht="57.6">
      <c r="A105" s="39" t="s">
        <v>2763</v>
      </c>
      <c r="B105" s="39" t="s">
        <v>2661</v>
      </c>
      <c r="C105" s="39" t="s">
        <v>2768</v>
      </c>
      <c r="D105" s="39" t="s">
        <v>3236</v>
      </c>
      <c r="E105" s="40" t="s">
        <v>3036</v>
      </c>
      <c r="F105" s="39"/>
      <c r="G105" s="41" t="s">
        <v>3181</v>
      </c>
      <c r="H105" s="39" t="s">
        <v>10</v>
      </c>
      <c r="I105" s="39" t="s">
        <v>2740</v>
      </c>
      <c r="J105" s="42" t="s">
        <v>3281</v>
      </c>
    </row>
    <row r="106" spans="1:10" ht="115.2">
      <c r="A106" s="48" t="s">
        <v>3217</v>
      </c>
      <c r="B106" s="48" t="s">
        <v>2661</v>
      </c>
      <c r="C106" s="48" t="s">
        <v>3037</v>
      </c>
      <c r="D106" s="48" t="s">
        <v>3038</v>
      </c>
      <c r="E106" s="49" t="s">
        <v>2774</v>
      </c>
      <c r="F106" s="48" t="s">
        <v>2692</v>
      </c>
      <c r="G106" s="50" t="s">
        <v>3168</v>
      </c>
      <c r="H106" s="51" t="s">
        <v>10</v>
      </c>
      <c r="I106" s="48" t="s">
        <v>2778</v>
      </c>
      <c r="J106" s="52"/>
    </row>
    <row r="107" spans="1:10" ht="28.8">
      <c r="A107" s="53" t="s">
        <v>3218</v>
      </c>
      <c r="B107" s="53" t="s">
        <v>2661</v>
      </c>
      <c r="C107" s="53" t="s">
        <v>3039</v>
      </c>
      <c r="D107" s="53" t="s">
        <v>3040</v>
      </c>
      <c r="E107" s="54" t="s">
        <v>2769</v>
      </c>
      <c r="F107" s="53" t="s">
        <v>2683</v>
      </c>
      <c r="G107" s="55" t="s">
        <v>3168</v>
      </c>
      <c r="H107" s="53" t="s">
        <v>10</v>
      </c>
      <c r="I107" s="53" t="s">
        <v>2704</v>
      </c>
      <c r="J107" s="56"/>
    </row>
    <row r="108" spans="1:10" ht="43.2">
      <c r="A108" s="53" t="s">
        <v>3218</v>
      </c>
      <c r="B108" s="53" t="s">
        <v>2661</v>
      </c>
      <c r="C108" s="53" t="s">
        <v>3041</v>
      </c>
      <c r="D108" s="53" t="s">
        <v>3044</v>
      </c>
      <c r="E108" s="54" t="s">
        <v>2770</v>
      </c>
      <c r="F108" s="53" t="s">
        <v>2668</v>
      </c>
      <c r="G108" s="55" t="s">
        <v>3168</v>
      </c>
      <c r="H108" s="53" t="s">
        <v>10</v>
      </c>
      <c r="I108" s="53" t="s">
        <v>2704</v>
      </c>
      <c r="J108" s="56"/>
    </row>
    <row r="109" spans="1:10" ht="43.2">
      <c r="A109" s="53" t="s">
        <v>3218</v>
      </c>
      <c r="B109" s="53" t="s">
        <v>2661</v>
      </c>
      <c r="C109" s="53" t="s">
        <v>3042</v>
      </c>
      <c r="D109" s="53" t="s">
        <v>3045</v>
      </c>
      <c r="E109" s="54" t="s">
        <v>2771</v>
      </c>
      <c r="F109" s="53" t="s">
        <v>2668</v>
      </c>
      <c r="G109" s="55" t="s">
        <v>3168</v>
      </c>
      <c r="H109" s="53" t="s">
        <v>10</v>
      </c>
      <c r="I109" s="53" t="s">
        <v>2704</v>
      </c>
      <c r="J109" s="56" t="s">
        <v>2772</v>
      </c>
    </row>
    <row r="110" spans="1:10" ht="86.4">
      <c r="A110" s="53" t="s">
        <v>3218</v>
      </c>
      <c r="B110" s="53" t="s">
        <v>2661</v>
      </c>
      <c r="C110" s="53" t="s">
        <v>3043</v>
      </c>
      <c r="D110" s="53" t="s">
        <v>3046</v>
      </c>
      <c r="E110" s="54" t="s">
        <v>2773</v>
      </c>
      <c r="F110" s="53" t="s">
        <v>2668</v>
      </c>
      <c r="G110" s="55" t="s">
        <v>3168</v>
      </c>
      <c r="H110" s="53" t="s">
        <v>10</v>
      </c>
      <c r="I110" s="53" t="s">
        <v>2704</v>
      </c>
      <c r="J110" s="56" t="s">
        <v>3282</v>
      </c>
    </row>
    <row r="111" spans="1:10" ht="28.8">
      <c r="A111" s="48" t="s">
        <v>3219</v>
      </c>
      <c r="B111" s="48" t="s">
        <v>2661</v>
      </c>
      <c r="C111" s="48" t="s">
        <v>2775</v>
      </c>
      <c r="D111" s="48" t="s">
        <v>2779</v>
      </c>
      <c r="E111" s="49" t="s">
        <v>2779</v>
      </c>
      <c r="F111" s="48" t="s">
        <v>2777</v>
      </c>
      <c r="G111" s="57" t="s">
        <v>3182</v>
      </c>
      <c r="H111" s="48" t="s">
        <v>10</v>
      </c>
      <c r="I111" s="48" t="s">
        <v>2778</v>
      </c>
      <c r="J111" s="52"/>
    </row>
    <row r="112" spans="1:10" ht="43.2">
      <c r="A112" s="48" t="s">
        <v>3219</v>
      </c>
      <c r="B112" s="48" t="s">
        <v>2661</v>
      </c>
      <c r="C112" s="48" t="s">
        <v>3047</v>
      </c>
      <c r="D112" s="48" t="s">
        <v>3051</v>
      </c>
      <c r="E112" s="49" t="s">
        <v>3270</v>
      </c>
      <c r="F112" s="48" t="s">
        <v>3189</v>
      </c>
      <c r="G112" s="57" t="s">
        <v>3184</v>
      </c>
      <c r="H112" s="48" t="s">
        <v>10</v>
      </c>
      <c r="I112" s="48" t="s">
        <v>2778</v>
      </c>
      <c r="J112" s="52"/>
    </row>
    <row r="113" spans="1:10" ht="57.6">
      <c r="A113" s="48" t="s">
        <v>3219</v>
      </c>
      <c r="B113" s="48" t="s">
        <v>2661</v>
      </c>
      <c r="C113" s="48" t="s">
        <v>3049</v>
      </c>
      <c r="D113" s="48" t="s">
        <v>3052</v>
      </c>
      <c r="E113" s="49" t="s">
        <v>3271</v>
      </c>
      <c r="F113" s="48" t="s">
        <v>3048</v>
      </c>
      <c r="G113" s="57" t="s">
        <v>3183</v>
      </c>
      <c r="H113" s="48" t="s">
        <v>10</v>
      </c>
      <c r="I113" s="48" t="s">
        <v>2778</v>
      </c>
      <c r="J113" s="52"/>
    </row>
    <row r="114" spans="1:10" ht="43.2">
      <c r="A114" s="48" t="s">
        <v>3219</v>
      </c>
      <c r="B114" s="48" t="s">
        <v>2661</v>
      </c>
      <c r="C114" s="48" t="s">
        <v>3050</v>
      </c>
      <c r="D114" s="48" t="s">
        <v>3054</v>
      </c>
      <c r="E114" s="49" t="s">
        <v>3053</v>
      </c>
      <c r="F114" s="48" t="s">
        <v>2776</v>
      </c>
      <c r="G114" s="57" t="s">
        <v>3185</v>
      </c>
      <c r="H114" s="48" t="s">
        <v>10</v>
      </c>
      <c r="I114" s="48" t="s">
        <v>2778</v>
      </c>
      <c r="J114" s="52"/>
    </row>
    <row r="115" spans="1:10" ht="43.2">
      <c r="A115" s="53" t="s">
        <v>3220</v>
      </c>
      <c r="B115" s="53"/>
      <c r="C115" s="53" t="s">
        <v>3057</v>
      </c>
      <c r="D115" s="53" t="s">
        <v>3055</v>
      </c>
      <c r="E115" s="54" t="s">
        <v>2783</v>
      </c>
      <c r="F115" s="53" t="s">
        <v>2784</v>
      </c>
      <c r="G115" s="55" t="s">
        <v>3186</v>
      </c>
      <c r="H115" s="53" t="s">
        <v>10</v>
      </c>
      <c r="I115" s="53" t="s">
        <v>2704</v>
      </c>
      <c r="J115" s="56"/>
    </row>
    <row r="116" spans="1:10" ht="43.2">
      <c r="A116" s="53" t="s">
        <v>3220</v>
      </c>
      <c r="B116" s="53"/>
      <c r="C116" s="53" t="s">
        <v>3058</v>
      </c>
      <c r="D116" s="53" t="s">
        <v>3056</v>
      </c>
      <c r="E116" s="54" t="s">
        <v>2782</v>
      </c>
      <c r="F116" s="53" t="s">
        <v>2784</v>
      </c>
      <c r="G116" s="55" t="s">
        <v>3186</v>
      </c>
      <c r="H116" s="53" t="s">
        <v>10</v>
      </c>
      <c r="I116" s="53" t="s">
        <v>2704</v>
      </c>
      <c r="J116" s="56"/>
    </row>
    <row r="117" spans="1:10" ht="57.6">
      <c r="A117" s="53" t="s">
        <v>3220</v>
      </c>
      <c r="B117" s="53"/>
      <c r="C117" s="53" t="s">
        <v>3059</v>
      </c>
      <c r="D117" s="53" t="s">
        <v>3060</v>
      </c>
      <c r="E117" s="54" t="s">
        <v>3272</v>
      </c>
      <c r="F117" s="53" t="s">
        <v>2668</v>
      </c>
      <c r="G117" s="55" t="s">
        <v>3186</v>
      </c>
      <c r="H117" s="53" t="s">
        <v>10</v>
      </c>
      <c r="I117" s="53" t="s">
        <v>2704</v>
      </c>
      <c r="J117" s="56"/>
    </row>
    <row r="118" spans="1:10" ht="57.6">
      <c r="A118" s="48" t="s">
        <v>3221</v>
      </c>
      <c r="B118" s="48"/>
      <c r="C118" s="48" t="s">
        <v>3061</v>
      </c>
      <c r="D118" s="48" t="s">
        <v>3063</v>
      </c>
      <c r="E118" s="49" t="s">
        <v>2785</v>
      </c>
      <c r="F118" s="48" t="s">
        <v>2788</v>
      </c>
      <c r="G118" s="57" t="s">
        <v>3187</v>
      </c>
      <c r="H118" s="48" t="s">
        <v>10</v>
      </c>
      <c r="I118" s="48" t="s">
        <v>2778</v>
      </c>
      <c r="J118" s="58"/>
    </row>
    <row r="119" spans="1:10" ht="57.6">
      <c r="A119" s="48" t="s">
        <v>3221</v>
      </c>
      <c r="B119" s="48"/>
      <c r="C119" s="48" t="s">
        <v>3062</v>
      </c>
      <c r="D119" s="48" t="s">
        <v>3064</v>
      </c>
      <c r="E119" s="49" t="s">
        <v>2786</v>
      </c>
      <c r="F119" s="48" t="s">
        <v>2788</v>
      </c>
      <c r="G119" s="57" t="s">
        <v>3187</v>
      </c>
      <c r="H119" s="48" t="s">
        <v>10</v>
      </c>
      <c r="I119" s="48" t="s">
        <v>2778</v>
      </c>
      <c r="J119" s="58"/>
    </row>
    <row r="120" spans="1:10" ht="72">
      <c r="A120" s="48" t="s">
        <v>3221</v>
      </c>
      <c r="B120" s="48"/>
      <c r="C120" s="48" t="s">
        <v>3065</v>
      </c>
      <c r="D120" s="48" t="s">
        <v>3066</v>
      </c>
      <c r="E120" s="49" t="s">
        <v>2787</v>
      </c>
      <c r="F120" s="48" t="s">
        <v>2668</v>
      </c>
      <c r="G120" s="57" t="s">
        <v>3187</v>
      </c>
      <c r="H120" s="48" t="s">
        <v>10</v>
      </c>
      <c r="I120" s="48" t="s">
        <v>2778</v>
      </c>
      <c r="J120" s="58"/>
    </row>
    <row r="121" spans="1:10" ht="57.6">
      <c r="A121" s="53" t="s">
        <v>3216</v>
      </c>
      <c r="B121" s="53"/>
      <c r="C121" s="53" t="s">
        <v>3067</v>
      </c>
      <c r="D121" s="53" t="s">
        <v>3069</v>
      </c>
      <c r="E121" s="54" t="s">
        <v>2791</v>
      </c>
      <c r="F121" s="53" t="s">
        <v>2668</v>
      </c>
      <c r="G121" s="55" t="s">
        <v>3188</v>
      </c>
      <c r="H121" s="53" t="s">
        <v>10</v>
      </c>
      <c r="I121" s="53" t="s">
        <v>2778</v>
      </c>
      <c r="J121" s="79" t="s">
        <v>2790</v>
      </c>
    </row>
    <row r="122" spans="1:10" ht="57.6">
      <c r="A122" s="53" t="s">
        <v>3216</v>
      </c>
      <c r="B122" s="53"/>
      <c r="C122" s="53" t="s">
        <v>3068</v>
      </c>
      <c r="D122" s="53" t="s">
        <v>3245</v>
      </c>
      <c r="E122" s="54" t="s">
        <v>2792</v>
      </c>
      <c r="F122" s="53" t="s">
        <v>2668</v>
      </c>
      <c r="G122" s="55" t="s">
        <v>3188</v>
      </c>
      <c r="H122" s="53" t="s">
        <v>10</v>
      </c>
      <c r="I122" s="53" t="s">
        <v>2778</v>
      </c>
      <c r="J122" s="56"/>
    </row>
    <row r="123" spans="1:10" ht="57.6">
      <c r="A123" s="53" t="s">
        <v>3216</v>
      </c>
      <c r="B123" s="53"/>
      <c r="C123" s="53" t="s">
        <v>2781</v>
      </c>
      <c r="D123" s="53" t="s">
        <v>3070</v>
      </c>
      <c r="E123" s="54" t="s">
        <v>2793</v>
      </c>
      <c r="F123" s="53" t="s">
        <v>2789</v>
      </c>
      <c r="G123" s="55" t="s">
        <v>3188</v>
      </c>
      <c r="H123" s="53" t="s">
        <v>10</v>
      </c>
      <c r="I123" s="53" t="s">
        <v>2778</v>
      </c>
      <c r="J123" s="56"/>
    </row>
    <row r="124" spans="1:10" ht="86.4">
      <c r="A124" s="59" t="s">
        <v>2796</v>
      </c>
      <c r="B124" s="59" t="s">
        <v>2661</v>
      </c>
      <c r="C124" s="59" t="s">
        <v>3071</v>
      </c>
      <c r="D124" s="59" t="s">
        <v>3192</v>
      </c>
      <c r="E124" s="60" t="s">
        <v>2798</v>
      </c>
      <c r="F124" s="59" t="s">
        <v>2803</v>
      </c>
      <c r="G124" s="61" t="s">
        <v>3191</v>
      </c>
      <c r="H124" s="59" t="s">
        <v>10</v>
      </c>
      <c r="I124" s="59" t="s">
        <v>2740</v>
      </c>
      <c r="J124" s="62" t="s">
        <v>2794</v>
      </c>
    </row>
    <row r="125" spans="1:10" ht="86.4">
      <c r="A125" s="59" t="s">
        <v>2796</v>
      </c>
      <c r="B125" s="59" t="s">
        <v>2809</v>
      </c>
      <c r="C125" s="59" t="s">
        <v>3072</v>
      </c>
      <c r="D125" s="59" t="s">
        <v>3193</v>
      </c>
      <c r="E125" s="60" t="s">
        <v>2802</v>
      </c>
      <c r="F125" s="59" t="s">
        <v>2803</v>
      </c>
      <c r="G125" s="61" t="s">
        <v>3191</v>
      </c>
      <c r="H125" s="59" t="s">
        <v>10</v>
      </c>
      <c r="I125" s="59" t="s">
        <v>2740</v>
      </c>
      <c r="J125" s="62" t="s">
        <v>2794</v>
      </c>
    </row>
    <row r="126" spans="1:10" ht="57.6">
      <c r="A126" s="59" t="s">
        <v>2796</v>
      </c>
      <c r="B126" s="59" t="s">
        <v>2667</v>
      </c>
      <c r="C126" s="59" t="s">
        <v>3073</v>
      </c>
      <c r="D126" s="59" t="s">
        <v>3194</v>
      </c>
      <c r="E126" s="60" t="s">
        <v>2799</v>
      </c>
      <c r="F126" s="59" t="s">
        <v>2803</v>
      </c>
      <c r="G126" s="61" t="s">
        <v>3191</v>
      </c>
      <c r="H126" s="59" t="s">
        <v>10</v>
      </c>
      <c r="I126" s="59" t="s">
        <v>2740</v>
      </c>
      <c r="J126" s="80" t="s">
        <v>3190</v>
      </c>
    </row>
    <row r="127" spans="1:10" ht="72">
      <c r="A127" s="59" t="s">
        <v>2796</v>
      </c>
      <c r="B127" s="59" t="s">
        <v>2667</v>
      </c>
      <c r="C127" s="59" t="s">
        <v>3074</v>
      </c>
      <c r="D127" s="59" t="s">
        <v>3195</v>
      </c>
      <c r="E127" s="60" t="s">
        <v>2800</v>
      </c>
      <c r="F127" s="59" t="s">
        <v>2803</v>
      </c>
      <c r="G127" s="61" t="s">
        <v>3191</v>
      </c>
      <c r="H127" s="59" t="s">
        <v>10</v>
      </c>
      <c r="I127" s="59" t="s">
        <v>2740</v>
      </c>
      <c r="J127" s="62"/>
    </row>
    <row r="128" spans="1:10" ht="57.6">
      <c r="A128" s="59" t="s">
        <v>2796</v>
      </c>
      <c r="B128" s="59" t="s">
        <v>2667</v>
      </c>
      <c r="C128" s="59" t="s">
        <v>3075</v>
      </c>
      <c r="D128" s="59" t="s">
        <v>3237</v>
      </c>
      <c r="E128" s="60" t="s">
        <v>2801</v>
      </c>
      <c r="F128" s="59" t="s">
        <v>2803</v>
      </c>
      <c r="G128" s="61" t="s">
        <v>3191</v>
      </c>
      <c r="H128" s="59" t="s">
        <v>10</v>
      </c>
      <c r="I128" s="59" t="s">
        <v>2740</v>
      </c>
      <c r="J128" s="62" t="s">
        <v>2804</v>
      </c>
    </row>
    <row r="129" spans="1:10" ht="86.4">
      <c r="A129" s="59" t="s">
        <v>2796</v>
      </c>
      <c r="B129" s="59" t="s">
        <v>2661</v>
      </c>
      <c r="C129" s="59" t="s">
        <v>3076</v>
      </c>
      <c r="D129" s="59" t="s">
        <v>3196</v>
      </c>
      <c r="E129" s="60" t="s">
        <v>3273</v>
      </c>
      <c r="F129" s="59"/>
      <c r="G129" s="61" t="s">
        <v>3191</v>
      </c>
      <c r="H129" s="59" t="s">
        <v>10</v>
      </c>
      <c r="I129" s="59" t="s">
        <v>2740</v>
      </c>
      <c r="J129" s="62" t="s">
        <v>2794</v>
      </c>
    </row>
    <row r="130" spans="1:10" ht="86.4">
      <c r="A130" s="63" t="s">
        <v>2797</v>
      </c>
      <c r="B130" s="63" t="s">
        <v>2661</v>
      </c>
      <c r="C130" s="63" t="s">
        <v>3077</v>
      </c>
      <c r="D130" s="63" t="s">
        <v>3079</v>
      </c>
      <c r="E130" s="64" t="s">
        <v>3078</v>
      </c>
      <c r="F130" s="63" t="s">
        <v>2803</v>
      </c>
      <c r="G130" s="65" t="s">
        <v>3197</v>
      </c>
      <c r="H130" s="63" t="s">
        <v>10</v>
      </c>
      <c r="I130" s="63" t="s">
        <v>2740</v>
      </c>
      <c r="J130" s="66"/>
    </row>
    <row r="131" spans="1:10" ht="115.2">
      <c r="A131" s="63" t="s">
        <v>2797</v>
      </c>
      <c r="B131" s="63" t="s">
        <v>2661</v>
      </c>
      <c r="C131" s="63" t="s">
        <v>3080</v>
      </c>
      <c r="D131" s="63" t="s">
        <v>3081</v>
      </c>
      <c r="E131" s="64" t="s">
        <v>2805</v>
      </c>
      <c r="F131" s="63" t="s">
        <v>2668</v>
      </c>
      <c r="G131" s="65" t="s">
        <v>3197</v>
      </c>
      <c r="H131" s="63" t="s">
        <v>10</v>
      </c>
      <c r="I131" s="63" t="s">
        <v>2740</v>
      </c>
      <c r="J131" s="66"/>
    </row>
    <row r="132" spans="1:10" ht="57.6">
      <c r="A132" s="63" t="s">
        <v>2797</v>
      </c>
      <c r="B132" s="63" t="s">
        <v>2661</v>
      </c>
      <c r="C132" s="63" t="s">
        <v>3084</v>
      </c>
      <c r="D132" s="63" t="s">
        <v>2807</v>
      </c>
      <c r="E132" s="64" t="s">
        <v>2807</v>
      </c>
      <c r="F132" s="63" t="s">
        <v>2803</v>
      </c>
      <c r="G132" s="65" t="s">
        <v>3197</v>
      </c>
      <c r="H132" s="63" t="s">
        <v>2795</v>
      </c>
      <c r="I132" s="63" t="s">
        <v>2778</v>
      </c>
      <c r="J132" s="66"/>
    </row>
    <row r="133" spans="1:10" ht="57.6">
      <c r="A133" s="63" t="s">
        <v>2797</v>
      </c>
      <c r="B133" s="63" t="s">
        <v>2661</v>
      </c>
      <c r="C133" s="63" t="s">
        <v>3085</v>
      </c>
      <c r="D133" s="63" t="s">
        <v>2808</v>
      </c>
      <c r="E133" s="64" t="s">
        <v>2808</v>
      </c>
      <c r="F133" s="63" t="s">
        <v>2803</v>
      </c>
      <c r="G133" s="65" t="s">
        <v>3197</v>
      </c>
      <c r="H133" s="63" t="s">
        <v>2795</v>
      </c>
      <c r="I133" s="63" t="s">
        <v>2778</v>
      </c>
      <c r="J133" s="66"/>
    </row>
    <row r="134" spans="1:10" ht="115.2">
      <c r="A134" s="63" t="s">
        <v>2797</v>
      </c>
      <c r="B134" s="63" t="s">
        <v>2661</v>
      </c>
      <c r="C134" s="63" t="s">
        <v>3082</v>
      </c>
      <c r="D134" s="63" t="s">
        <v>3083</v>
      </c>
      <c r="E134" s="64" t="s">
        <v>2806</v>
      </c>
      <c r="F134" s="63" t="s">
        <v>2668</v>
      </c>
      <c r="G134" s="65" t="s">
        <v>3197</v>
      </c>
      <c r="H134" s="63" t="s">
        <v>2795</v>
      </c>
      <c r="I134" s="63" t="s">
        <v>2778</v>
      </c>
      <c r="J134" s="66"/>
    </row>
    <row r="135" spans="1:10" ht="72">
      <c r="A135" s="63" t="s">
        <v>2797</v>
      </c>
      <c r="B135" s="63" t="s">
        <v>2667</v>
      </c>
      <c r="C135" s="63" t="s">
        <v>3086</v>
      </c>
      <c r="D135" s="63" t="s">
        <v>3088</v>
      </c>
      <c r="E135" s="64" t="s">
        <v>2810</v>
      </c>
      <c r="F135" s="63" t="s">
        <v>2668</v>
      </c>
      <c r="G135" s="65" t="s">
        <v>3197</v>
      </c>
      <c r="H135" s="63" t="s">
        <v>2795</v>
      </c>
      <c r="I135" s="63" t="s">
        <v>2778</v>
      </c>
      <c r="J135" s="66"/>
    </row>
    <row r="136" spans="1:10" ht="72">
      <c r="A136" s="63" t="s">
        <v>2815</v>
      </c>
      <c r="B136" s="63" t="s">
        <v>2667</v>
      </c>
      <c r="C136" s="63" t="s">
        <v>3087</v>
      </c>
      <c r="D136" s="63" t="s">
        <v>3089</v>
      </c>
      <c r="E136" s="64" t="s">
        <v>2811</v>
      </c>
      <c r="F136" s="63" t="s">
        <v>2668</v>
      </c>
      <c r="G136" s="65" t="s">
        <v>3197</v>
      </c>
      <c r="H136" s="63" t="s">
        <v>2795</v>
      </c>
      <c r="I136" s="63" t="s">
        <v>2778</v>
      </c>
      <c r="J136" s="66"/>
    </row>
    <row r="137" spans="1:10" ht="86.4">
      <c r="A137" s="59" t="s">
        <v>2815</v>
      </c>
      <c r="B137" s="59" t="s">
        <v>2661</v>
      </c>
      <c r="C137" s="59" t="s">
        <v>3090</v>
      </c>
      <c r="D137" s="59" t="s">
        <v>3095</v>
      </c>
      <c r="E137" s="60" t="s">
        <v>2817</v>
      </c>
      <c r="F137" s="59" t="s">
        <v>2816</v>
      </c>
      <c r="G137" s="61" t="s">
        <v>3198</v>
      </c>
      <c r="H137" s="59" t="s">
        <v>10</v>
      </c>
      <c r="I137" s="59" t="s">
        <v>2704</v>
      </c>
      <c r="J137" s="62" t="s">
        <v>2822</v>
      </c>
    </row>
    <row r="138" spans="1:10" ht="86.4">
      <c r="A138" s="59" t="s">
        <v>2815</v>
      </c>
      <c r="B138" s="59" t="s">
        <v>2661</v>
      </c>
      <c r="C138" s="59" t="s">
        <v>3091</v>
      </c>
      <c r="D138" s="59" t="s">
        <v>2820</v>
      </c>
      <c r="E138" s="60" t="s">
        <v>2820</v>
      </c>
      <c r="F138" s="59"/>
      <c r="G138" s="61" t="s">
        <v>3198</v>
      </c>
      <c r="H138" s="59" t="s">
        <v>10</v>
      </c>
      <c r="I138" s="59" t="s">
        <v>2704</v>
      </c>
      <c r="J138" s="62" t="s">
        <v>2822</v>
      </c>
    </row>
    <row r="139" spans="1:10" ht="86.4">
      <c r="A139" s="59" t="s">
        <v>2815</v>
      </c>
      <c r="B139" s="59" t="s">
        <v>2661</v>
      </c>
      <c r="C139" s="59" t="s">
        <v>3092</v>
      </c>
      <c r="D139" s="59" t="s">
        <v>3096</v>
      </c>
      <c r="E139" s="60" t="s">
        <v>2819</v>
      </c>
      <c r="F139" s="59" t="s">
        <v>2816</v>
      </c>
      <c r="G139" s="61" t="s">
        <v>3198</v>
      </c>
      <c r="H139" s="59" t="s">
        <v>10</v>
      </c>
      <c r="I139" s="59" t="s">
        <v>2704</v>
      </c>
      <c r="J139" s="62" t="s">
        <v>2822</v>
      </c>
    </row>
    <row r="140" spans="1:10" ht="86.4">
      <c r="A140" s="59" t="s">
        <v>2815</v>
      </c>
      <c r="B140" s="59" t="s">
        <v>2661</v>
      </c>
      <c r="C140" s="59" t="s">
        <v>3093</v>
      </c>
      <c r="D140" s="59" t="s">
        <v>2821</v>
      </c>
      <c r="E140" s="60" t="s">
        <v>2821</v>
      </c>
      <c r="F140" s="59"/>
      <c r="G140" s="61" t="s">
        <v>3198</v>
      </c>
      <c r="H140" s="59" t="s">
        <v>10</v>
      </c>
      <c r="I140" s="59" t="s">
        <v>2704</v>
      </c>
      <c r="J140" s="62" t="s">
        <v>2822</v>
      </c>
    </row>
    <row r="141" spans="1:10" ht="86.4">
      <c r="A141" s="59" t="s">
        <v>2815</v>
      </c>
      <c r="B141" s="59" t="s">
        <v>2661</v>
      </c>
      <c r="C141" s="59" t="s">
        <v>3094</v>
      </c>
      <c r="D141" s="59" t="s">
        <v>3097</v>
      </c>
      <c r="E141" s="60" t="s">
        <v>2818</v>
      </c>
      <c r="F141" s="59" t="s">
        <v>2816</v>
      </c>
      <c r="G141" s="61" t="s">
        <v>3198</v>
      </c>
      <c r="H141" s="59" t="s">
        <v>10</v>
      </c>
      <c r="I141" s="59" t="s">
        <v>2704</v>
      </c>
      <c r="J141" s="62" t="s">
        <v>2822</v>
      </c>
    </row>
    <row r="142" spans="1:10" ht="43.2">
      <c r="A142" s="63" t="s">
        <v>2825</v>
      </c>
      <c r="B142" s="63" t="s">
        <v>2661</v>
      </c>
      <c r="C142" s="63" t="s">
        <v>3098</v>
      </c>
      <c r="D142" s="63" t="s">
        <v>3101</v>
      </c>
      <c r="E142" s="64" t="s">
        <v>3100</v>
      </c>
      <c r="F142" s="63" t="s">
        <v>2803</v>
      </c>
      <c r="G142" s="65" t="s">
        <v>3199</v>
      </c>
      <c r="H142" s="63" t="s">
        <v>10</v>
      </c>
      <c r="I142" s="63" t="s">
        <v>3213</v>
      </c>
      <c r="J142" s="66"/>
    </row>
    <row r="143" spans="1:10" ht="57.6">
      <c r="A143" s="63" t="s">
        <v>2825</v>
      </c>
      <c r="B143" s="63" t="s">
        <v>2661</v>
      </c>
      <c r="C143" s="63" t="s">
        <v>3099</v>
      </c>
      <c r="D143" s="63" t="s">
        <v>3102</v>
      </c>
      <c r="E143" s="64" t="s">
        <v>2823</v>
      </c>
      <c r="F143" s="63" t="s">
        <v>2668</v>
      </c>
      <c r="G143" s="65" t="s">
        <v>3199</v>
      </c>
      <c r="H143" s="63" t="s">
        <v>10</v>
      </c>
      <c r="I143" s="63" t="s">
        <v>3213</v>
      </c>
      <c r="J143" s="66"/>
    </row>
    <row r="144" spans="1:10" ht="100.8">
      <c r="A144" s="63" t="s">
        <v>2825</v>
      </c>
      <c r="B144" s="63" t="s">
        <v>2661</v>
      </c>
      <c r="C144" s="63" t="s">
        <v>3103</v>
      </c>
      <c r="D144" s="63" t="s">
        <v>3104</v>
      </c>
      <c r="E144" s="64" t="s">
        <v>3105</v>
      </c>
      <c r="F144" s="63"/>
      <c r="G144" s="65" t="s">
        <v>3199</v>
      </c>
      <c r="H144" s="63" t="s">
        <v>10</v>
      </c>
      <c r="I144" s="63" t="s">
        <v>3213</v>
      </c>
      <c r="J144" s="66" t="s">
        <v>2824</v>
      </c>
    </row>
    <row r="145" spans="1:10" ht="43.2">
      <c r="A145" s="59" t="s">
        <v>2826</v>
      </c>
      <c r="B145" s="59" t="s">
        <v>2661</v>
      </c>
      <c r="C145" s="59" t="s">
        <v>3106</v>
      </c>
      <c r="D145" s="59" t="s">
        <v>3238</v>
      </c>
      <c r="E145" s="60" t="s">
        <v>3275</v>
      </c>
      <c r="F145" s="59" t="s">
        <v>2827</v>
      </c>
      <c r="G145" s="61" t="s">
        <v>3200</v>
      </c>
      <c r="H145" s="59" t="s">
        <v>10</v>
      </c>
      <c r="I145" s="59" t="s">
        <v>2740</v>
      </c>
      <c r="J145" s="62"/>
    </row>
    <row r="146" spans="1:10" ht="43.2">
      <c r="A146" s="59" t="s">
        <v>2826</v>
      </c>
      <c r="B146" s="59" t="s">
        <v>2661</v>
      </c>
      <c r="C146" s="59" t="s">
        <v>3107</v>
      </c>
      <c r="D146" s="59" t="s">
        <v>3239</v>
      </c>
      <c r="E146" s="60" t="s">
        <v>3274</v>
      </c>
      <c r="F146" s="59" t="s">
        <v>2827</v>
      </c>
      <c r="G146" s="61" t="s">
        <v>3200</v>
      </c>
      <c r="H146" s="59" t="s">
        <v>10</v>
      </c>
      <c r="I146" s="59" t="s">
        <v>2740</v>
      </c>
      <c r="J146" s="62"/>
    </row>
    <row r="147" spans="1:10" ht="72">
      <c r="A147" s="59" t="s">
        <v>2826</v>
      </c>
      <c r="B147" s="59" t="s">
        <v>2661</v>
      </c>
      <c r="C147" s="59" t="s">
        <v>3108</v>
      </c>
      <c r="D147" s="59" t="s">
        <v>3110</v>
      </c>
      <c r="E147" s="60" t="s">
        <v>2828</v>
      </c>
      <c r="F147" s="59" t="s">
        <v>2827</v>
      </c>
      <c r="G147" s="61" t="s">
        <v>3200</v>
      </c>
      <c r="H147" s="59" t="s">
        <v>10</v>
      </c>
      <c r="I147" s="59" t="s">
        <v>2740</v>
      </c>
      <c r="J147" s="62"/>
    </row>
    <row r="148" spans="1:10" ht="43.2">
      <c r="A148" s="63" t="s">
        <v>2830</v>
      </c>
      <c r="B148" s="63" t="s">
        <v>2661</v>
      </c>
      <c r="C148" s="63" t="s">
        <v>3111</v>
      </c>
      <c r="D148" s="63" t="s">
        <v>3240</v>
      </c>
      <c r="E148" s="64" t="s">
        <v>3240</v>
      </c>
      <c r="F148" s="63" t="s">
        <v>2831</v>
      </c>
      <c r="G148" s="65" t="s">
        <v>3201</v>
      </c>
      <c r="H148" s="63" t="s">
        <v>10</v>
      </c>
      <c r="I148" s="63" t="s">
        <v>2704</v>
      </c>
      <c r="J148" s="66"/>
    </row>
    <row r="149" spans="1:10" ht="43.2">
      <c r="A149" s="63" t="s">
        <v>2830</v>
      </c>
      <c r="B149" s="63" t="s">
        <v>2661</v>
      </c>
      <c r="C149" s="63" t="s">
        <v>3112</v>
      </c>
      <c r="D149" s="63" t="s">
        <v>3109</v>
      </c>
      <c r="E149" s="64" t="s">
        <v>2832</v>
      </c>
      <c r="F149" s="63" t="s">
        <v>2668</v>
      </c>
      <c r="G149" s="65" t="s">
        <v>3201</v>
      </c>
      <c r="H149" s="63" t="s">
        <v>10</v>
      </c>
      <c r="I149" s="63" t="s">
        <v>2704</v>
      </c>
      <c r="J149" s="66"/>
    </row>
    <row r="150" spans="1:10" ht="43.2">
      <c r="A150" s="63" t="s">
        <v>2830</v>
      </c>
      <c r="B150" s="63" t="s">
        <v>2661</v>
      </c>
      <c r="C150" s="63" t="s">
        <v>3113</v>
      </c>
      <c r="D150" s="63" t="s">
        <v>3241</v>
      </c>
      <c r="E150" s="64" t="s">
        <v>3241</v>
      </c>
      <c r="F150" s="63" t="s">
        <v>2831</v>
      </c>
      <c r="G150" s="65" t="s">
        <v>3201</v>
      </c>
      <c r="H150" s="63" t="s">
        <v>10</v>
      </c>
      <c r="I150" s="63" t="s">
        <v>2704</v>
      </c>
      <c r="J150" s="66"/>
    </row>
    <row r="151" spans="1:10" ht="43.2">
      <c r="A151" s="63" t="s">
        <v>2830</v>
      </c>
      <c r="B151" s="63" t="s">
        <v>2661</v>
      </c>
      <c r="C151" s="63" t="s">
        <v>3114</v>
      </c>
      <c r="D151" s="63" t="s">
        <v>3115</v>
      </c>
      <c r="E151" s="64" t="s">
        <v>3276</v>
      </c>
      <c r="F151" s="63" t="s">
        <v>2668</v>
      </c>
      <c r="G151" s="65" t="s">
        <v>3201</v>
      </c>
      <c r="H151" s="63" t="s">
        <v>10</v>
      </c>
      <c r="I151" s="63" t="s">
        <v>2704</v>
      </c>
      <c r="J151" s="66"/>
    </row>
    <row r="152" spans="1:10" ht="57.6">
      <c r="A152" s="63" t="s">
        <v>2830</v>
      </c>
      <c r="B152" s="63" t="s">
        <v>2661</v>
      </c>
      <c r="C152" s="63" t="s">
        <v>2829</v>
      </c>
      <c r="D152" s="63" t="s">
        <v>3211</v>
      </c>
      <c r="E152" s="64" t="s">
        <v>2834</v>
      </c>
      <c r="F152" s="63"/>
      <c r="G152" s="65" t="s">
        <v>3201</v>
      </c>
      <c r="H152" s="63" t="s">
        <v>10</v>
      </c>
      <c r="I152" s="63" t="s">
        <v>2740</v>
      </c>
      <c r="J152" s="66" t="s">
        <v>2833</v>
      </c>
    </row>
    <row r="153" spans="1:10" ht="43.2">
      <c r="A153" s="59" t="s">
        <v>2835</v>
      </c>
      <c r="B153" s="59" t="s">
        <v>2661</v>
      </c>
      <c r="C153" s="59" t="s">
        <v>3118</v>
      </c>
      <c r="D153" s="59" t="s">
        <v>2837</v>
      </c>
      <c r="E153" s="60" t="s">
        <v>2837</v>
      </c>
      <c r="F153" s="59" t="s">
        <v>2831</v>
      </c>
      <c r="G153" s="61" t="s">
        <v>3202</v>
      </c>
      <c r="H153" s="59" t="s">
        <v>10</v>
      </c>
      <c r="I153" s="59" t="s">
        <v>2704</v>
      </c>
      <c r="J153" s="62"/>
    </row>
    <row r="154" spans="1:10" ht="57.6">
      <c r="A154" s="59" t="s">
        <v>2835</v>
      </c>
      <c r="B154" s="59" t="s">
        <v>2661</v>
      </c>
      <c r="C154" s="59" t="s">
        <v>3117</v>
      </c>
      <c r="D154" s="59" t="s">
        <v>3122</v>
      </c>
      <c r="E154" s="60" t="s">
        <v>2838</v>
      </c>
      <c r="F154" s="59" t="s">
        <v>2831</v>
      </c>
      <c r="G154" s="61" t="s">
        <v>3202</v>
      </c>
      <c r="H154" s="59" t="s">
        <v>10</v>
      </c>
      <c r="I154" s="59" t="s">
        <v>2704</v>
      </c>
      <c r="J154" s="62" t="s">
        <v>2836</v>
      </c>
    </row>
    <row r="155" spans="1:10" ht="57.6">
      <c r="A155" s="59" t="s">
        <v>2835</v>
      </c>
      <c r="B155" s="59" t="s">
        <v>2661</v>
      </c>
      <c r="C155" s="59" t="s">
        <v>3116</v>
      </c>
      <c r="D155" s="59" t="s">
        <v>3123</v>
      </c>
      <c r="E155" s="60" t="s">
        <v>2841</v>
      </c>
      <c r="F155" s="59" t="s">
        <v>2668</v>
      </c>
      <c r="G155" s="61" t="s">
        <v>3202</v>
      </c>
      <c r="H155" s="59" t="s">
        <v>10</v>
      </c>
      <c r="I155" s="59" t="s">
        <v>2704</v>
      </c>
      <c r="J155" s="62" t="s">
        <v>2836</v>
      </c>
    </row>
    <row r="156" spans="1:10" ht="57.6">
      <c r="A156" s="59" t="s">
        <v>2835</v>
      </c>
      <c r="B156" s="59" t="s">
        <v>2661</v>
      </c>
      <c r="C156" s="59" t="s">
        <v>3120</v>
      </c>
      <c r="D156" s="59" t="s">
        <v>3124</v>
      </c>
      <c r="E156" s="60" t="s">
        <v>2839</v>
      </c>
      <c r="F156" s="59" t="s">
        <v>2668</v>
      </c>
      <c r="G156" s="61" t="s">
        <v>3202</v>
      </c>
      <c r="H156" s="59" t="s">
        <v>10</v>
      </c>
      <c r="I156" s="59" t="s">
        <v>2704</v>
      </c>
      <c r="J156" s="62" t="s">
        <v>2836</v>
      </c>
    </row>
    <row r="157" spans="1:10" ht="57.6">
      <c r="A157" s="59" t="s">
        <v>2835</v>
      </c>
      <c r="B157" s="59" t="s">
        <v>2661</v>
      </c>
      <c r="C157" s="59" t="s">
        <v>3121</v>
      </c>
      <c r="D157" s="59" t="s">
        <v>3125</v>
      </c>
      <c r="E157" s="60" t="s">
        <v>2840</v>
      </c>
      <c r="F157" s="59" t="s">
        <v>2668</v>
      </c>
      <c r="G157" s="61" t="s">
        <v>3202</v>
      </c>
      <c r="H157" s="59" t="s">
        <v>10</v>
      </c>
      <c r="I157" s="59" t="s">
        <v>2704</v>
      </c>
      <c r="J157" s="62" t="s">
        <v>2836</v>
      </c>
    </row>
    <row r="158" spans="1:10" ht="57.6">
      <c r="A158" s="59" t="s">
        <v>2835</v>
      </c>
      <c r="B158" s="59" t="s">
        <v>2661</v>
      </c>
      <c r="C158" s="59" t="s">
        <v>3119</v>
      </c>
      <c r="D158" s="59" t="s">
        <v>3126</v>
      </c>
      <c r="E158" s="60" t="s">
        <v>2842</v>
      </c>
      <c r="F158" s="59" t="s">
        <v>2668</v>
      </c>
      <c r="G158" s="61" t="s">
        <v>3202</v>
      </c>
      <c r="H158" s="59" t="s">
        <v>10</v>
      </c>
      <c r="I158" s="59" t="s">
        <v>2704</v>
      </c>
      <c r="J158" s="62" t="s">
        <v>2836</v>
      </c>
    </row>
    <row r="159" spans="1:10" ht="28.8">
      <c r="A159" s="67" t="s">
        <v>2864</v>
      </c>
      <c r="B159" s="67" t="s">
        <v>2661</v>
      </c>
      <c r="C159" s="67" t="s">
        <v>3127</v>
      </c>
      <c r="D159" s="67" t="s">
        <v>3131</v>
      </c>
      <c r="E159" s="68" t="s">
        <v>2862</v>
      </c>
      <c r="F159" s="67" t="s">
        <v>2668</v>
      </c>
      <c r="G159" s="69" t="s">
        <v>3203</v>
      </c>
      <c r="H159" s="67" t="s">
        <v>10</v>
      </c>
      <c r="I159" s="67" t="s">
        <v>2704</v>
      </c>
      <c r="J159" s="70" t="s">
        <v>2863</v>
      </c>
    </row>
    <row r="160" spans="1:10" ht="43.2">
      <c r="A160" s="67" t="s">
        <v>2864</v>
      </c>
      <c r="B160" s="67" t="s">
        <v>2661</v>
      </c>
      <c r="C160" s="67" t="s">
        <v>3128</v>
      </c>
      <c r="D160" s="72" t="s">
        <v>3132</v>
      </c>
      <c r="E160" s="71" t="s">
        <v>2866</v>
      </c>
      <c r="F160" s="67" t="s">
        <v>2748</v>
      </c>
      <c r="G160" s="69" t="s">
        <v>3214</v>
      </c>
      <c r="H160" s="67" t="s">
        <v>10</v>
      </c>
      <c r="I160" s="67" t="s">
        <v>3215</v>
      </c>
      <c r="J160" s="70" t="s">
        <v>2863</v>
      </c>
    </row>
    <row r="161" spans="1:10" ht="43.2">
      <c r="A161" s="67" t="s">
        <v>2864</v>
      </c>
      <c r="B161" s="67" t="s">
        <v>2667</v>
      </c>
      <c r="C161" s="67" t="s">
        <v>3129</v>
      </c>
      <c r="D161" s="67" t="s">
        <v>3133</v>
      </c>
      <c r="E161" s="68" t="s">
        <v>2859</v>
      </c>
      <c r="F161" s="67" t="s">
        <v>2860</v>
      </c>
      <c r="G161" s="69" t="s">
        <v>3203</v>
      </c>
      <c r="H161" s="67" t="s">
        <v>10</v>
      </c>
      <c r="I161" s="67" t="s">
        <v>2704</v>
      </c>
      <c r="J161" s="70" t="s">
        <v>2861</v>
      </c>
    </row>
    <row r="162" spans="1:10" ht="43.2">
      <c r="A162" s="67" t="s">
        <v>2864</v>
      </c>
      <c r="B162" s="72" t="s">
        <v>2667</v>
      </c>
      <c r="C162" s="67" t="s">
        <v>3130</v>
      </c>
      <c r="D162" s="72" t="s">
        <v>3242</v>
      </c>
      <c r="E162" s="71" t="s">
        <v>2867</v>
      </c>
      <c r="F162" s="67" t="s">
        <v>2668</v>
      </c>
      <c r="G162" s="69" t="s">
        <v>3214</v>
      </c>
      <c r="H162" s="67" t="s">
        <v>10</v>
      </c>
      <c r="I162" s="67" t="s">
        <v>3215</v>
      </c>
      <c r="J162" s="70" t="s">
        <v>2861</v>
      </c>
    </row>
    <row r="163" spans="1:10" ht="72">
      <c r="A163" s="73" t="s">
        <v>2865</v>
      </c>
      <c r="B163" s="73" t="s">
        <v>2661</v>
      </c>
      <c r="C163" s="73" t="s">
        <v>3141</v>
      </c>
      <c r="D163" s="73" t="s">
        <v>3142</v>
      </c>
      <c r="E163" s="74" t="s">
        <v>2843</v>
      </c>
      <c r="F163" s="73" t="s">
        <v>2844</v>
      </c>
      <c r="G163" s="75" t="s">
        <v>2876</v>
      </c>
      <c r="H163" s="73" t="s">
        <v>10</v>
      </c>
      <c r="I163" s="73" t="s">
        <v>2704</v>
      </c>
      <c r="J163" s="76" t="s">
        <v>2845</v>
      </c>
    </row>
    <row r="164" spans="1:10" ht="72">
      <c r="A164" s="73" t="s">
        <v>2865</v>
      </c>
      <c r="B164" s="73" t="s">
        <v>2661</v>
      </c>
      <c r="C164" s="73" t="s">
        <v>3140</v>
      </c>
      <c r="D164" s="73" t="s">
        <v>3143</v>
      </c>
      <c r="E164" s="74" t="s">
        <v>2846</v>
      </c>
      <c r="F164" s="73" t="s">
        <v>2847</v>
      </c>
      <c r="G164" s="75" t="s">
        <v>2876</v>
      </c>
      <c r="H164" s="73" t="s">
        <v>10</v>
      </c>
      <c r="I164" s="73" t="s">
        <v>2704</v>
      </c>
      <c r="J164" s="76" t="s">
        <v>2845</v>
      </c>
    </row>
    <row r="165" spans="1:10" ht="129.6">
      <c r="A165" s="73" t="s">
        <v>2865</v>
      </c>
      <c r="B165" s="73" t="s">
        <v>2661</v>
      </c>
      <c r="C165" s="73" t="s">
        <v>3139</v>
      </c>
      <c r="D165" s="73" t="s">
        <v>3149</v>
      </c>
      <c r="E165" s="74" t="s">
        <v>2848</v>
      </c>
      <c r="F165" s="73"/>
      <c r="G165" s="75" t="s">
        <v>2876</v>
      </c>
      <c r="H165" s="73" t="s">
        <v>10</v>
      </c>
      <c r="I165" s="73" t="s">
        <v>2704</v>
      </c>
      <c r="J165" s="76" t="s">
        <v>2845</v>
      </c>
    </row>
    <row r="166" spans="1:10" ht="72">
      <c r="A166" s="73" t="s">
        <v>2865</v>
      </c>
      <c r="B166" s="73" t="s">
        <v>2661</v>
      </c>
      <c r="C166" s="73" t="s">
        <v>3134</v>
      </c>
      <c r="D166" s="73" t="s">
        <v>3144</v>
      </c>
      <c r="E166" s="74" t="s">
        <v>2849</v>
      </c>
      <c r="F166" s="73" t="s">
        <v>2668</v>
      </c>
      <c r="G166" s="75" t="s">
        <v>2876</v>
      </c>
      <c r="H166" s="73" t="s">
        <v>10</v>
      </c>
      <c r="I166" s="73" t="s">
        <v>2704</v>
      </c>
      <c r="J166" s="76" t="s">
        <v>2845</v>
      </c>
    </row>
    <row r="167" spans="1:10" ht="72">
      <c r="A167" s="73" t="s">
        <v>2865</v>
      </c>
      <c r="B167" s="73" t="s">
        <v>2661</v>
      </c>
      <c r="C167" s="73" t="s">
        <v>3135</v>
      </c>
      <c r="D167" s="73" t="s">
        <v>3145</v>
      </c>
      <c r="E167" s="74" t="s">
        <v>2850</v>
      </c>
      <c r="F167" s="73" t="s">
        <v>2668</v>
      </c>
      <c r="G167" s="75" t="s">
        <v>2876</v>
      </c>
      <c r="H167" s="73" t="s">
        <v>10</v>
      </c>
      <c r="I167" s="73" t="s">
        <v>2704</v>
      </c>
      <c r="J167" s="76" t="s">
        <v>2845</v>
      </c>
    </row>
    <row r="168" spans="1:10" ht="72">
      <c r="A168" s="73" t="s">
        <v>2865</v>
      </c>
      <c r="B168" s="73" t="s">
        <v>2661</v>
      </c>
      <c r="C168" s="73" t="s">
        <v>3136</v>
      </c>
      <c r="D168" s="73" t="s">
        <v>3146</v>
      </c>
      <c r="E168" s="74" t="s">
        <v>2851</v>
      </c>
      <c r="F168" s="73" t="s">
        <v>2668</v>
      </c>
      <c r="G168" s="75" t="s">
        <v>2876</v>
      </c>
      <c r="H168" s="73" t="s">
        <v>10</v>
      </c>
      <c r="I168" s="73" t="s">
        <v>2704</v>
      </c>
      <c r="J168" s="76" t="s">
        <v>2845</v>
      </c>
    </row>
    <row r="169" spans="1:10" ht="72">
      <c r="A169" s="73" t="s">
        <v>2865</v>
      </c>
      <c r="B169" s="73" t="s">
        <v>2661</v>
      </c>
      <c r="C169" s="73" t="s">
        <v>3137</v>
      </c>
      <c r="D169" s="73" t="s">
        <v>3147</v>
      </c>
      <c r="E169" s="74" t="s">
        <v>2852</v>
      </c>
      <c r="F169" s="73" t="s">
        <v>2668</v>
      </c>
      <c r="G169" s="75" t="s">
        <v>2876</v>
      </c>
      <c r="H169" s="73" t="s">
        <v>10</v>
      </c>
      <c r="I169" s="73" t="s">
        <v>2704</v>
      </c>
      <c r="J169" s="76" t="s">
        <v>2845</v>
      </c>
    </row>
    <row r="170" spans="1:10" ht="72">
      <c r="A170" s="73" t="s">
        <v>2865</v>
      </c>
      <c r="B170" s="73" t="s">
        <v>2661</v>
      </c>
      <c r="C170" s="73" t="s">
        <v>3138</v>
      </c>
      <c r="D170" s="73" t="s">
        <v>3148</v>
      </c>
      <c r="E170" s="74" t="s">
        <v>2853</v>
      </c>
      <c r="F170" s="73" t="s">
        <v>2668</v>
      </c>
      <c r="G170" s="75" t="s">
        <v>2876</v>
      </c>
      <c r="H170" s="73" t="s">
        <v>10</v>
      </c>
      <c r="I170" s="73" t="s">
        <v>2704</v>
      </c>
      <c r="J170" s="76" t="s">
        <v>2845</v>
      </c>
    </row>
    <row r="171" spans="1:10" ht="43.2">
      <c r="A171" s="77" t="s">
        <v>2868</v>
      </c>
      <c r="B171" s="67" t="s">
        <v>2661</v>
      </c>
      <c r="C171" s="67" t="s">
        <v>3150</v>
      </c>
      <c r="D171" s="67" t="s">
        <v>2878</v>
      </c>
      <c r="E171" s="68" t="s">
        <v>2878</v>
      </c>
      <c r="F171" s="67" t="s">
        <v>2668</v>
      </c>
      <c r="G171" s="69" t="s">
        <v>2877</v>
      </c>
      <c r="H171" s="67" t="s">
        <v>10</v>
      </c>
      <c r="I171" s="67" t="s">
        <v>2704</v>
      </c>
      <c r="J171" s="70"/>
    </row>
    <row r="172" spans="1:10" ht="43.2">
      <c r="A172" s="77" t="s">
        <v>2868</v>
      </c>
      <c r="B172" s="67" t="s">
        <v>2661</v>
      </c>
      <c r="C172" s="67" t="s">
        <v>3151</v>
      </c>
      <c r="D172" s="67" t="s">
        <v>2879</v>
      </c>
      <c r="E172" s="68" t="s">
        <v>2879</v>
      </c>
      <c r="F172" s="67" t="s">
        <v>2668</v>
      </c>
      <c r="G172" s="69" t="s">
        <v>2877</v>
      </c>
      <c r="H172" s="67" t="s">
        <v>10</v>
      </c>
      <c r="I172" s="67" t="s">
        <v>2704</v>
      </c>
      <c r="J172" s="70"/>
    </row>
    <row r="173" spans="1:10" ht="43.2">
      <c r="A173" s="77" t="s">
        <v>2868</v>
      </c>
      <c r="B173" s="67" t="s">
        <v>2661</v>
      </c>
      <c r="C173" s="67" t="s">
        <v>3152</v>
      </c>
      <c r="D173" s="67" t="s">
        <v>2880</v>
      </c>
      <c r="E173" s="68" t="s">
        <v>2880</v>
      </c>
      <c r="F173" s="67" t="s">
        <v>2683</v>
      </c>
      <c r="G173" s="69" t="s">
        <v>2877</v>
      </c>
      <c r="H173" s="67" t="s">
        <v>10</v>
      </c>
      <c r="I173" s="67" t="s">
        <v>2704</v>
      </c>
      <c r="J173" s="70"/>
    </row>
    <row r="174" spans="1:10" ht="43.2" customHeight="1">
      <c r="A174" s="77" t="s">
        <v>2868</v>
      </c>
      <c r="B174" s="67" t="s">
        <v>2661</v>
      </c>
      <c r="C174" s="67" t="s">
        <v>3290</v>
      </c>
      <c r="D174" s="67" t="s">
        <v>3288</v>
      </c>
      <c r="E174" s="67" t="s">
        <v>3288</v>
      </c>
      <c r="F174" s="67" t="s">
        <v>2683</v>
      </c>
      <c r="G174" s="69" t="s">
        <v>3168</v>
      </c>
      <c r="H174" s="67" t="s">
        <v>10</v>
      </c>
      <c r="I174" s="67" t="s">
        <v>2704</v>
      </c>
      <c r="J174" s="70"/>
    </row>
    <row r="175" spans="1:10" ht="42" customHeight="1">
      <c r="A175" s="77" t="s">
        <v>2868</v>
      </c>
      <c r="B175" s="67" t="s">
        <v>2661</v>
      </c>
      <c r="C175" s="67" t="s">
        <v>3287</v>
      </c>
      <c r="D175" s="67" t="s">
        <v>3289</v>
      </c>
      <c r="E175" s="67" t="s">
        <v>3294</v>
      </c>
      <c r="F175" s="67" t="s">
        <v>2668</v>
      </c>
      <c r="G175" s="69" t="s">
        <v>3168</v>
      </c>
      <c r="H175" s="67" t="s">
        <v>10</v>
      </c>
      <c r="I175" s="67" t="s">
        <v>2704</v>
      </c>
      <c r="J175" s="70"/>
    </row>
    <row r="176" spans="1:10" ht="49.2" customHeight="1">
      <c r="A176" s="77" t="s">
        <v>2868</v>
      </c>
      <c r="B176" s="67" t="s">
        <v>2661</v>
      </c>
      <c r="C176" s="67" t="s">
        <v>3293</v>
      </c>
      <c r="D176" s="67" t="s">
        <v>3291</v>
      </c>
      <c r="E176" s="68" t="s">
        <v>3295</v>
      </c>
      <c r="F176" s="67"/>
      <c r="G176" s="69" t="s">
        <v>3292</v>
      </c>
      <c r="H176" s="67" t="s">
        <v>10</v>
      </c>
      <c r="I176" s="67" t="s">
        <v>2704</v>
      </c>
      <c r="J176" s="70"/>
    </row>
    <row r="177" spans="1:10" ht="43.2">
      <c r="A177" s="77" t="s">
        <v>2868</v>
      </c>
      <c r="B177" s="67" t="s">
        <v>2661</v>
      </c>
      <c r="C177" s="67" t="s">
        <v>3153</v>
      </c>
      <c r="D177" s="67" t="s">
        <v>2881</v>
      </c>
      <c r="E177" s="68" t="s">
        <v>2881</v>
      </c>
      <c r="F177" s="67" t="s">
        <v>2668</v>
      </c>
      <c r="G177" s="69" t="s">
        <v>2877</v>
      </c>
      <c r="H177" s="67" t="s">
        <v>10</v>
      </c>
      <c r="I177" s="67" t="s">
        <v>2740</v>
      </c>
      <c r="J177" s="70"/>
    </row>
    <row r="178" spans="1:10" ht="43.2">
      <c r="A178" s="77" t="s">
        <v>2868</v>
      </c>
      <c r="B178" s="67" t="s">
        <v>2661</v>
      </c>
      <c r="C178" s="67" t="s">
        <v>3154</v>
      </c>
      <c r="D178" s="67" t="s">
        <v>2882</v>
      </c>
      <c r="E178" s="68" t="s">
        <v>2882</v>
      </c>
      <c r="F178" s="67" t="s">
        <v>2668</v>
      </c>
      <c r="G178" s="69" t="s">
        <v>2877</v>
      </c>
      <c r="H178" s="67" t="s">
        <v>10</v>
      </c>
      <c r="I178" s="67" t="s">
        <v>2740</v>
      </c>
      <c r="J178" s="70"/>
    </row>
    <row r="179" spans="1:10" ht="43.2">
      <c r="A179" s="77" t="s">
        <v>2868</v>
      </c>
      <c r="B179" s="67" t="s">
        <v>2661</v>
      </c>
      <c r="C179" s="67" t="s">
        <v>3155</v>
      </c>
      <c r="D179" s="67" t="s">
        <v>2883</v>
      </c>
      <c r="E179" s="68" t="s">
        <v>2883</v>
      </c>
      <c r="F179" s="67" t="s">
        <v>2668</v>
      </c>
      <c r="G179" s="69" t="s">
        <v>2877</v>
      </c>
      <c r="H179" s="67" t="s">
        <v>10</v>
      </c>
      <c r="I179" s="67" t="s">
        <v>2740</v>
      </c>
      <c r="J179" s="70"/>
    </row>
    <row r="180" spans="1:10" ht="43.2">
      <c r="A180" s="77" t="s">
        <v>2868</v>
      </c>
      <c r="B180" s="67" t="s">
        <v>2661</v>
      </c>
      <c r="C180" s="67" t="s">
        <v>3156</v>
      </c>
      <c r="D180" s="67" t="s">
        <v>2884</v>
      </c>
      <c r="E180" s="68" t="s">
        <v>2884</v>
      </c>
      <c r="F180" s="67" t="s">
        <v>2668</v>
      </c>
      <c r="G180" s="69" t="s">
        <v>2877</v>
      </c>
      <c r="H180" s="67" t="s">
        <v>10</v>
      </c>
      <c r="I180" s="67" t="s">
        <v>2740</v>
      </c>
      <c r="J180" s="70"/>
    </row>
    <row r="181" spans="1:10" ht="43.2">
      <c r="A181" s="77" t="s">
        <v>2868</v>
      </c>
      <c r="B181" s="67" t="s">
        <v>2661</v>
      </c>
      <c r="C181" s="67" t="s">
        <v>3157</v>
      </c>
      <c r="D181" s="67" t="s">
        <v>2885</v>
      </c>
      <c r="E181" s="68" t="s">
        <v>2885</v>
      </c>
      <c r="F181" s="67" t="s">
        <v>2668</v>
      </c>
      <c r="G181" s="69" t="s">
        <v>2877</v>
      </c>
      <c r="H181" s="67" t="s">
        <v>10</v>
      </c>
      <c r="I181" s="67" t="s">
        <v>2740</v>
      </c>
      <c r="J181" s="70"/>
    </row>
    <row r="182" spans="1:10" ht="43.2">
      <c r="A182" s="73" t="s">
        <v>2869</v>
      </c>
      <c r="B182" s="73" t="s">
        <v>2661</v>
      </c>
      <c r="C182" s="73" t="s">
        <v>2870</v>
      </c>
      <c r="D182" s="73" t="s">
        <v>3249</v>
      </c>
      <c r="E182" s="74" t="s">
        <v>2873</v>
      </c>
      <c r="F182" s="73" t="s">
        <v>2668</v>
      </c>
      <c r="G182" s="78" t="s">
        <v>3204</v>
      </c>
      <c r="H182" s="73" t="s">
        <v>10</v>
      </c>
      <c r="I182" s="73" t="s">
        <v>2740</v>
      </c>
      <c r="J182" s="76"/>
    </row>
    <row r="183" spans="1:10" ht="57.6">
      <c r="A183" s="73" t="s">
        <v>2869</v>
      </c>
      <c r="B183" s="73" t="s">
        <v>2661</v>
      </c>
      <c r="C183" s="73" t="s">
        <v>2871</v>
      </c>
      <c r="D183" s="73" t="s">
        <v>3250</v>
      </c>
      <c r="E183" s="74" t="s">
        <v>2874</v>
      </c>
      <c r="F183" s="73" t="s">
        <v>2668</v>
      </c>
      <c r="G183" s="78" t="s">
        <v>3204</v>
      </c>
      <c r="H183" s="73" t="s">
        <v>10</v>
      </c>
      <c r="I183" s="73" t="s">
        <v>2740</v>
      </c>
      <c r="J183" s="76"/>
    </row>
    <row r="184" spans="1:10" ht="43.2">
      <c r="A184" s="73" t="s">
        <v>2869</v>
      </c>
      <c r="B184" s="73" t="s">
        <v>2661</v>
      </c>
      <c r="C184" s="73" t="s">
        <v>2872</v>
      </c>
      <c r="D184" s="73" t="s">
        <v>3251</v>
      </c>
      <c r="E184" s="74" t="s">
        <v>2875</v>
      </c>
      <c r="F184" s="73" t="s">
        <v>2668</v>
      </c>
      <c r="G184" s="78" t="s">
        <v>3204</v>
      </c>
      <c r="H184" s="73" t="s">
        <v>10</v>
      </c>
      <c r="I184" s="73" t="s">
        <v>2740</v>
      </c>
      <c r="J184" s="76"/>
    </row>
  </sheetData>
  <mergeCells count="1">
    <mergeCell ref="A1:I4"/>
  </mergeCells>
  <phoneticPr fontId="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F754-C819-49E7-B392-D25CFA33A9D0}">
  <dimension ref="A1:BK65"/>
  <sheetViews>
    <sheetView zoomScale="70" zoomScaleNormal="70" workbookViewId="0">
      <selection activeCell="H5" sqref="H5"/>
    </sheetView>
  </sheetViews>
  <sheetFormatPr baseColWidth="10" defaultRowHeight="14.4"/>
  <cols>
    <col min="1" max="1" width="35.6640625" style="105" customWidth="1"/>
    <col min="2" max="2" width="38.77734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8" width="11.5546875" style="104"/>
    <col min="9" max="9" width="21.6640625" style="104" customWidth="1"/>
    <col min="10" max="10" width="14.77734375" style="104" customWidth="1"/>
    <col min="11" max="11" width="25.6640625" style="104" customWidth="1"/>
    <col min="12" max="12" width="27.88671875" style="104" customWidth="1"/>
    <col min="13" max="13" width="28.33203125" style="104" customWidth="1"/>
    <col min="14" max="14" width="24.21875" style="104" customWidth="1"/>
    <col min="15" max="15" width="28.6640625" style="104" customWidth="1"/>
    <col min="16" max="16" width="27.88671875" style="104" customWidth="1"/>
    <col min="17" max="17" width="29" style="104" customWidth="1"/>
    <col min="18" max="18" width="27.33203125" style="104" customWidth="1"/>
    <col min="19" max="19" width="27.88671875" style="104" customWidth="1"/>
    <col min="20" max="20" width="27.33203125" style="104" customWidth="1"/>
    <col min="21" max="24" width="27.88671875" style="104" customWidth="1"/>
    <col min="25" max="25" width="26.6640625" style="104" customWidth="1"/>
    <col min="26" max="26" width="30.33203125" style="104" customWidth="1"/>
    <col min="27" max="29" width="30.6640625" style="104" customWidth="1"/>
    <col min="30" max="30" width="32.21875" style="104" customWidth="1"/>
    <col min="31" max="31" width="46.5546875" style="104" customWidth="1"/>
    <col min="32" max="32" width="69.5546875" style="104" customWidth="1"/>
    <col min="33" max="33" width="60.33203125" style="104" customWidth="1"/>
    <col min="34" max="38" width="11.5546875" style="104"/>
    <col min="39" max="39" width="33.88671875" style="105" customWidth="1"/>
    <col min="40" max="16384" width="11.5546875" style="104"/>
  </cols>
  <sheetData>
    <row r="1" spans="1:63" s="97" customFormat="1" ht="153.6" customHeight="1">
      <c r="A1" s="96"/>
      <c r="B1" s="96"/>
      <c r="C1" s="96"/>
      <c r="D1" s="96"/>
      <c r="H1" s="67" t="s">
        <v>3131</v>
      </c>
      <c r="I1" s="67" t="s">
        <v>3132</v>
      </c>
      <c r="J1" s="67" t="s">
        <v>3133</v>
      </c>
      <c r="K1" s="67" t="s">
        <v>3242</v>
      </c>
      <c r="L1" s="73" t="s">
        <v>3142</v>
      </c>
      <c r="M1" s="73" t="s">
        <v>3143</v>
      </c>
      <c r="N1" s="73" t="s">
        <v>3149</v>
      </c>
      <c r="O1" s="73" t="s">
        <v>3144</v>
      </c>
      <c r="P1" s="73" t="s">
        <v>3145</v>
      </c>
      <c r="Q1" s="73" t="s">
        <v>3146</v>
      </c>
      <c r="R1" s="73" t="s">
        <v>3147</v>
      </c>
      <c r="S1" s="73" t="s">
        <v>3148</v>
      </c>
      <c r="T1" s="67" t="s">
        <v>2878</v>
      </c>
      <c r="U1" s="67" t="s">
        <v>2879</v>
      </c>
      <c r="V1" s="67" t="s">
        <v>3288</v>
      </c>
      <c r="W1" s="67" t="s">
        <v>3289</v>
      </c>
      <c r="X1" s="67" t="s">
        <v>3291</v>
      </c>
      <c r="Y1" s="67" t="s">
        <v>2880</v>
      </c>
      <c r="Z1" s="67" t="s">
        <v>2881</v>
      </c>
      <c r="AA1" s="67" t="s">
        <v>2882</v>
      </c>
      <c r="AB1" s="67" t="s">
        <v>2883</v>
      </c>
      <c r="AC1" s="67" t="s">
        <v>2884</v>
      </c>
      <c r="AD1" s="67" t="s">
        <v>2885</v>
      </c>
      <c r="AE1" s="73" t="s">
        <v>2873</v>
      </c>
      <c r="AF1" s="73" t="s">
        <v>2874</v>
      </c>
      <c r="AG1" s="73" t="s">
        <v>2875</v>
      </c>
      <c r="AM1" s="96"/>
    </row>
    <row r="2" spans="1:63" s="120" customFormat="1" ht="33" customHeight="1">
      <c r="A2" s="119"/>
      <c r="B2" s="119"/>
      <c r="C2" s="119"/>
      <c r="D2" s="119"/>
      <c r="H2" s="134" t="s">
        <v>2668</v>
      </c>
      <c r="I2" s="134" t="s">
        <v>2748</v>
      </c>
      <c r="J2" s="134" t="s">
        <v>2860</v>
      </c>
      <c r="K2" s="134" t="s">
        <v>2668</v>
      </c>
      <c r="L2" s="135" t="s">
        <v>2844</v>
      </c>
      <c r="M2" s="135" t="s">
        <v>2847</v>
      </c>
      <c r="N2" s="135"/>
      <c r="O2" s="135" t="s">
        <v>2668</v>
      </c>
      <c r="P2" s="135" t="s">
        <v>2668</v>
      </c>
      <c r="Q2" s="135" t="s">
        <v>2668</v>
      </c>
      <c r="R2" s="135" t="s">
        <v>2668</v>
      </c>
      <c r="S2" s="135" t="s">
        <v>2668</v>
      </c>
      <c r="T2" s="134" t="s">
        <v>2668</v>
      </c>
      <c r="U2" s="134" t="s">
        <v>2668</v>
      </c>
      <c r="V2" s="134" t="s">
        <v>2683</v>
      </c>
      <c r="W2" s="134" t="s">
        <v>2668</v>
      </c>
      <c r="X2" s="134"/>
      <c r="Y2" s="134" t="s">
        <v>2683</v>
      </c>
      <c r="Z2" s="134" t="s">
        <v>2668</v>
      </c>
      <c r="AA2" s="134" t="s">
        <v>2668</v>
      </c>
      <c r="AB2" s="134" t="s">
        <v>2668</v>
      </c>
      <c r="AC2" s="134" t="s">
        <v>2668</v>
      </c>
      <c r="AD2" s="134" t="s">
        <v>2668</v>
      </c>
      <c r="AE2" s="135" t="s">
        <v>2668</v>
      </c>
      <c r="AF2" s="135" t="s">
        <v>2668</v>
      </c>
      <c r="AG2" s="135" t="s">
        <v>2668</v>
      </c>
      <c r="AM2" s="119"/>
    </row>
    <row r="3" spans="1:63" s="120" customFormat="1" ht="41.4" customHeight="1">
      <c r="A3" s="119"/>
      <c r="B3" s="119"/>
      <c r="C3" s="119"/>
      <c r="D3" s="119"/>
      <c r="H3" s="134" t="s">
        <v>3203</v>
      </c>
      <c r="I3" s="134" t="s">
        <v>3214</v>
      </c>
      <c r="J3" s="134" t="s">
        <v>3203</v>
      </c>
      <c r="K3" s="134" t="s">
        <v>3214</v>
      </c>
      <c r="L3" s="138" t="s">
        <v>2876</v>
      </c>
      <c r="M3" s="138" t="s">
        <v>2876</v>
      </c>
      <c r="N3" s="138" t="s">
        <v>2876</v>
      </c>
      <c r="O3" s="138" t="s">
        <v>2876</v>
      </c>
      <c r="P3" s="138" t="s">
        <v>2876</v>
      </c>
      <c r="Q3" s="138" t="s">
        <v>2876</v>
      </c>
      <c r="R3" s="138" t="s">
        <v>2876</v>
      </c>
      <c r="S3" s="138" t="s">
        <v>2876</v>
      </c>
      <c r="T3" s="134" t="s">
        <v>2877</v>
      </c>
      <c r="U3" s="134" t="s">
        <v>2877</v>
      </c>
      <c r="V3" s="134" t="s">
        <v>3168</v>
      </c>
      <c r="W3" s="134" t="s">
        <v>3168</v>
      </c>
      <c r="X3" s="134" t="s">
        <v>3292</v>
      </c>
      <c r="Y3" s="134" t="s">
        <v>2877</v>
      </c>
      <c r="Z3" s="134" t="s">
        <v>2877</v>
      </c>
      <c r="AA3" s="134" t="s">
        <v>2877</v>
      </c>
      <c r="AB3" s="134" t="s">
        <v>2877</v>
      </c>
      <c r="AC3" s="134" t="s">
        <v>2877</v>
      </c>
      <c r="AD3" s="134" t="s">
        <v>2877</v>
      </c>
      <c r="AE3" s="135" t="s">
        <v>3204</v>
      </c>
      <c r="AF3" s="135" t="s">
        <v>3204</v>
      </c>
      <c r="AG3" s="135" t="s">
        <v>3204</v>
      </c>
      <c r="AM3" s="119"/>
    </row>
    <row r="4" spans="1:63" s="101" customFormat="1" ht="65.400000000000006" customHeight="1">
      <c r="A4" s="98" t="s">
        <v>8</v>
      </c>
      <c r="B4" s="99" t="s">
        <v>11</v>
      </c>
      <c r="C4" s="99" t="s">
        <v>13</v>
      </c>
      <c r="D4" s="99" t="s">
        <v>15</v>
      </c>
      <c r="E4" s="99" t="s">
        <v>17</v>
      </c>
      <c r="F4" s="99" t="s">
        <v>19</v>
      </c>
      <c r="G4" s="99" t="s">
        <v>21</v>
      </c>
      <c r="H4" s="100" t="s">
        <v>3127</v>
      </c>
      <c r="I4" s="100" t="s">
        <v>3128</v>
      </c>
      <c r="J4" s="100" t="s">
        <v>3129</v>
      </c>
      <c r="K4" s="100" t="s">
        <v>3130</v>
      </c>
      <c r="L4" s="100" t="s">
        <v>3141</v>
      </c>
      <c r="M4" s="100" t="s">
        <v>3140</v>
      </c>
      <c r="N4" s="100" t="s">
        <v>3139</v>
      </c>
      <c r="O4" s="100" t="s">
        <v>3134</v>
      </c>
      <c r="P4" s="100" t="s">
        <v>3135</v>
      </c>
      <c r="Q4" s="100" t="s">
        <v>3136</v>
      </c>
      <c r="R4" s="100" t="s">
        <v>3137</v>
      </c>
      <c r="S4" s="100" t="s">
        <v>3138</v>
      </c>
      <c r="T4" s="100" t="s">
        <v>3150</v>
      </c>
      <c r="U4" s="100" t="s">
        <v>3151</v>
      </c>
      <c r="V4" s="100" t="s">
        <v>3290</v>
      </c>
      <c r="W4" s="100" t="s">
        <v>3287</v>
      </c>
      <c r="X4" s="100" t="s">
        <v>3293</v>
      </c>
      <c r="Y4" s="100" t="s">
        <v>3152</v>
      </c>
      <c r="Z4" s="100" t="s">
        <v>3153</v>
      </c>
      <c r="AA4" s="100" t="s">
        <v>3154</v>
      </c>
      <c r="AB4" s="100" t="s">
        <v>3155</v>
      </c>
      <c r="AC4" s="100" t="s">
        <v>3156</v>
      </c>
      <c r="AD4" s="100" t="s">
        <v>3157</v>
      </c>
      <c r="AE4" s="100" t="s">
        <v>2870</v>
      </c>
      <c r="AF4" s="100" t="s">
        <v>2871</v>
      </c>
      <c r="AG4" s="118" t="s">
        <v>2872</v>
      </c>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row>
    <row r="5" spans="1:63">
      <c r="A5" s="88" t="s">
        <v>2262</v>
      </c>
      <c r="B5" s="89" t="s">
        <v>2263</v>
      </c>
      <c r="C5" s="89" t="s">
        <v>26</v>
      </c>
      <c r="D5" s="89" t="s">
        <v>191</v>
      </c>
      <c r="E5" s="90" t="s">
        <v>27</v>
      </c>
      <c r="F5" s="90" t="s">
        <v>1104</v>
      </c>
      <c r="G5" s="90" t="s">
        <v>32</v>
      </c>
      <c r="H5" s="91">
        <v>0.23800000000000002</v>
      </c>
      <c r="I5" s="91">
        <v>0.90000000000000213</v>
      </c>
      <c r="J5" s="91">
        <v>20250</v>
      </c>
      <c r="K5" s="91">
        <v>0.14601018675721567</v>
      </c>
      <c r="L5" s="75">
        <v>24609</v>
      </c>
      <c r="M5" s="75">
        <v>92.620037384696658</v>
      </c>
      <c r="N5" s="75" t="s">
        <v>2856</v>
      </c>
      <c r="O5" s="75">
        <v>0.5178186842212199</v>
      </c>
      <c r="P5" s="75">
        <v>0.1013856719086513</v>
      </c>
      <c r="Q5" s="75">
        <v>0.15604047299768378</v>
      </c>
      <c r="R5" s="75">
        <v>0.1347068145800317</v>
      </c>
      <c r="S5" s="75">
        <v>9.004835629241334E-2</v>
      </c>
      <c r="T5" s="91">
        <v>0.48081023454157784</v>
      </c>
      <c r="U5" s="91">
        <v>0.51918976545842221</v>
      </c>
      <c r="V5" s="91">
        <v>134593</v>
      </c>
      <c r="W5" s="91">
        <v>0.51697343555548725</v>
      </c>
      <c r="X5" s="91">
        <v>0.93004824130846864</v>
      </c>
      <c r="Y5" s="91">
        <v>938</v>
      </c>
      <c r="Z5" s="91">
        <v>3.7313432835820892E-2</v>
      </c>
      <c r="AA5" s="91">
        <v>0.36140724946695096</v>
      </c>
      <c r="AB5" s="91">
        <v>0.39019189765458423</v>
      </c>
      <c r="AC5" s="91">
        <v>0.1652452025586354</v>
      </c>
      <c r="AD5" s="91">
        <v>4.5842217484008532E-2</v>
      </c>
      <c r="AE5" s="75">
        <v>0.35344295991778008</v>
      </c>
      <c r="AF5" s="75">
        <v>2.6938140607205355E-2</v>
      </c>
      <c r="AG5" s="92">
        <v>0.1291047470903586</v>
      </c>
    </row>
    <row r="6" spans="1:63">
      <c r="A6" s="88" t="s">
        <v>1557</v>
      </c>
      <c r="B6" s="89" t="s">
        <v>1558</v>
      </c>
      <c r="C6" s="89" t="s">
        <v>26</v>
      </c>
      <c r="D6" s="89" t="s">
        <v>191</v>
      </c>
      <c r="E6" s="90" t="s">
        <v>27</v>
      </c>
      <c r="F6" s="90" t="s">
        <v>328</v>
      </c>
      <c r="G6" s="90" t="s">
        <v>32</v>
      </c>
      <c r="H6" s="91">
        <v>0.19399999999999998</v>
      </c>
      <c r="I6" s="91">
        <v>0.89999999999999858</v>
      </c>
      <c r="J6" s="91">
        <v>21890</v>
      </c>
      <c r="K6" s="91">
        <v>0.12429378531073443</v>
      </c>
      <c r="L6" s="75">
        <v>21413</v>
      </c>
      <c r="M6" s="75">
        <v>97.693382524634572</v>
      </c>
      <c r="N6" s="75" t="s">
        <v>2856</v>
      </c>
      <c r="O6" s="75">
        <v>0.43394199785177229</v>
      </c>
      <c r="P6" s="75">
        <v>0.11824592537243732</v>
      </c>
      <c r="Q6" s="75">
        <v>0.13370382477933965</v>
      </c>
      <c r="R6" s="75">
        <v>0.20230700976042593</v>
      </c>
      <c r="S6" s="75">
        <v>0.11180124223602485</v>
      </c>
      <c r="T6" s="91">
        <v>0.48206599713055953</v>
      </c>
      <c r="U6" s="91">
        <v>0.51793400286944047</v>
      </c>
      <c r="V6" s="91">
        <v>134633</v>
      </c>
      <c r="W6" s="91">
        <v>0.51837149578589492</v>
      </c>
      <c r="X6" s="91">
        <v>0.92996239386138857</v>
      </c>
      <c r="Y6" s="91">
        <v>697</v>
      </c>
      <c r="Z6" s="91">
        <v>5.8823529411764705E-2</v>
      </c>
      <c r="AA6" s="91">
        <v>0.33572453371592542</v>
      </c>
      <c r="AB6" s="91">
        <v>0.39598278335724535</v>
      </c>
      <c r="AC6" s="91">
        <v>0.16786226685796271</v>
      </c>
      <c r="AD6" s="91">
        <v>4.1606886657101862E-2</v>
      </c>
      <c r="AE6" s="75">
        <v>0.25733649458709851</v>
      </c>
      <c r="AF6" s="75">
        <v>2.3248076406907042E-2</v>
      </c>
      <c r="AG6" s="92">
        <v>0.1576116131341147</v>
      </c>
    </row>
    <row r="7" spans="1:63">
      <c r="A7" s="88" t="s">
        <v>2650</v>
      </c>
      <c r="B7" s="89" t="s">
        <v>2651</v>
      </c>
      <c r="C7" s="89" t="s">
        <v>26</v>
      </c>
      <c r="D7" s="89" t="s">
        <v>191</v>
      </c>
      <c r="E7" s="90" t="s">
        <v>2611</v>
      </c>
      <c r="F7" s="90" t="s">
        <v>2643</v>
      </c>
      <c r="G7" s="90" t="s">
        <v>300</v>
      </c>
      <c r="H7" s="91">
        <v>0.33100000000000002</v>
      </c>
      <c r="I7" s="91"/>
      <c r="J7" s="91">
        <v>18330</v>
      </c>
      <c r="K7" s="91"/>
      <c r="L7" s="75">
        <v>13651</v>
      </c>
      <c r="M7" s="75">
        <v>90.967907113032012</v>
      </c>
      <c r="N7" s="75" t="s">
        <v>2857</v>
      </c>
      <c r="O7" s="75">
        <v>0.60750128195736575</v>
      </c>
      <c r="P7" s="75">
        <v>0.10534026811222623</v>
      </c>
      <c r="Q7" s="75">
        <v>0.15141747857299831</v>
      </c>
      <c r="R7" s="75"/>
      <c r="S7" s="75">
        <v>0.1357409713574097</v>
      </c>
      <c r="T7" s="91">
        <v>0.49593495934959347</v>
      </c>
      <c r="U7" s="91">
        <v>0.50406504065040647</v>
      </c>
      <c r="V7" s="91">
        <v>85999</v>
      </c>
      <c r="W7" s="91">
        <v>0.54644867770590555</v>
      </c>
      <c r="X7" s="91">
        <v>0.90755999526180908</v>
      </c>
      <c r="Y7" s="91">
        <v>123</v>
      </c>
      <c r="Z7" s="91">
        <v>2.4390243902439025E-2</v>
      </c>
      <c r="AA7" s="91">
        <v>0.36585365853658536</v>
      </c>
      <c r="AB7" s="91">
        <v>0.43089430894308944</v>
      </c>
      <c r="AC7" s="91">
        <v>0.15447154471544716</v>
      </c>
      <c r="AD7" s="91">
        <v>2.4390243902439025E-2</v>
      </c>
      <c r="AE7" s="75">
        <v>0.19547614361627352</v>
      </c>
      <c r="AF7" s="75">
        <v>1.9760826983814584E-2</v>
      </c>
      <c r="AG7" s="92">
        <v>0.14913168573865287</v>
      </c>
    </row>
    <row r="8" spans="1:63">
      <c r="A8" s="88" t="s">
        <v>2005</v>
      </c>
      <c r="B8" s="89" t="s">
        <v>2006</v>
      </c>
      <c r="C8" s="89" t="s">
        <v>190</v>
      </c>
      <c r="D8" s="89" t="s">
        <v>191</v>
      </c>
      <c r="E8" s="90" t="s">
        <v>27</v>
      </c>
      <c r="F8" s="90" t="s">
        <v>224</v>
      </c>
      <c r="G8" s="90" t="s">
        <v>52</v>
      </c>
      <c r="H8" s="91">
        <v>0.19800000000000001</v>
      </c>
      <c r="I8" s="91">
        <v>1.6999999999999993</v>
      </c>
      <c r="J8" s="91">
        <v>22060</v>
      </c>
      <c r="K8" s="91">
        <v>0.1752797016515717</v>
      </c>
      <c r="L8" s="75">
        <v>58756</v>
      </c>
      <c r="M8" s="75">
        <v>106.0503931513377</v>
      </c>
      <c r="N8" s="75" t="s">
        <v>2855</v>
      </c>
      <c r="O8" s="75">
        <v>0.28002246579072776</v>
      </c>
      <c r="P8" s="75">
        <v>0.11025256995030293</v>
      </c>
      <c r="Q8" s="75">
        <v>0.18605759411804751</v>
      </c>
      <c r="R8" s="75">
        <v>0.14635101096058276</v>
      </c>
      <c r="S8" s="75">
        <v>0.27731635918033903</v>
      </c>
      <c r="T8" s="91">
        <v>0.47660098522167488</v>
      </c>
      <c r="U8" s="91">
        <v>0.52339901477832518</v>
      </c>
      <c r="V8" s="91">
        <v>484539</v>
      </c>
      <c r="W8" s="91">
        <v>0.52936395130462144</v>
      </c>
      <c r="X8" s="91">
        <v>0.90032761778940207</v>
      </c>
      <c r="Y8" s="91">
        <v>2436</v>
      </c>
      <c r="Z8" s="91">
        <v>4.0229885057471264E-2</v>
      </c>
      <c r="AA8" s="91">
        <v>0.35057471264367818</v>
      </c>
      <c r="AB8" s="91">
        <v>0.38669950738916259</v>
      </c>
      <c r="AC8" s="91">
        <v>0.19417077175697867</v>
      </c>
      <c r="AD8" s="91">
        <v>2.832512315270936E-2</v>
      </c>
      <c r="AE8" s="75">
        <v>0.20391411112149352</v>
      </c>
      <c r="AF8" s="75">
        <v>1.9040211060293442E-2</v>
      </c>
      <c r="AG8" s="92">
        <v>0.18169856731208756</v>
      </c>
    </row>
    <row r="9" spans="1:63">
      <c r="A9" s="88" t="s">
        <v>2644</v>
      </c>
      <c r="B9" s="89" t="s">
        <v>2645</v>
      </c>
      <c r="C9" s="89" t="s">
        <v>26</v>
      </c>
      <c r="D9" s="89" t="s">
        <v>191</v>
      </c>
      <c r="E9" s="90" t="s">
        <v>2611</v>
      </c>
      <c r="F9" s="90" t="s">
        <v>2643</v>
      </c>
      <c r="G9" s="90" t="s">
        <v>300</v>
      </c>
      <c r="H9" s="91">
        <v>0.32200000000000001</v>
      </c>
      <c r="I9" s="91"/>
      <c r="J9" s="91">
        <v>18070</v>
      </c>
      <c r="K9" s="91"/>
      <c r="L9" s="75">
        <v>14125</v>
      </c>
      <c r="M9" s="75">
        <v>90.789755752212386</v>
      </c>
      <c r="N9" s="75" t="s">
        <v>2857</v>
      </c>
      <c r="O9" s="75">
        <v>0.55214159292035403</v>
      </c>
      <c r="P9" s="75">
        <v>0.25826548672566374</v>
      </c>
      <c r="Q9" s="75">
        <v>5.1185840707964593E-2</v>
      </c>
      <c r="R9" s="75">
        <v>8.4247787610619462E-2</v>
      </c>
      <c r="S9" s="75">
        <v>5.4159292035398238E-2</v>
      </c>
      <c r="T9" s="91">
        <v>0.51010101010101006</v>
      </c>
      <c r="U9" s="91">
        <v>0.48989898989898989</v>
      </c>
      <c r="V9" s="91">
        <v>83465</v>
      </c>
      <c r="W9" s="91">
        <v>0.52380055853650886</v>
      </c>
      <c r="X9" s="91">
        <v>0.97384586898155445</v>
      </c>
      <c r="Y9" s="91">
        <v>198</v>
      </c>
      <c r="Z9" s="91">
        <v>1.5151515151515152E-2</v>
      </c>
      <c r="AA9" s="91">
        <v>0.35858585858585856</v>
      </c>
      <c r="AB9" s="91">
        <v>0.44444444444444442</v>
      </c>
      <c r="AC9" s="91">
        <v>0.17676767676767677</v>
      </c>
      <c r="AD9" s="91">
        <v>5.0505050505050509E-3</v>
      </c>
      <c r="AE9" s="75">
        <v>0.18517436332688661</v>
      </c>
      <c r="AF9" s="75">
        <v>1.879756786464638E-2</v>
      </c>
      <c r="AG9" s="92">
        <v>0.17512858686628358</v>
      </c>
    </row>
    <row r="10" spans="1:63">
      <c r="A10" s="88" t="s">
        <v>1647</v>
      </c>
      <c r="B10" s="89" t="s">
        <v>1648</v>
      </c>
      <c r="C10" s="89" t="s">
        <v>26</v>
      </c>
      <c r="D10" s="89" t="s">
        <v>191</v>
      </c>
      <c r="E10" s="90" t="s">
        <v>27</v>
      </c>
      <c r="F10" s="90" t="s">
        <v>71</v>
      </c>
      <c r="G10" s="90" t="s">
        <v>52</v>
      </c>
      <c r="H10" s="91">
        <v>0.23899999999999999</v>
      </c>
      <c r="I10" s="91">
        <v>-1.7000000000000028</v>
      </c>
      <c r="J10" s="91">
        <v>19000</v>
      </c>
      <c r="K10" s="91">
        <v>0.20329322355921464</v>
      </c>
      <c r="L10" s="75">
        <v>12495</v>
      </c>
      <c r="M10" s="75">
        <v>87.948211284513818</v>
      </c>
      <c r="N10" s="75" t="s">
        <v>2857</v>
      </c>
      <c r="O10" s="75">
        <v>0.68339335734293716</v>
      </c>
      <c r="P10" s="75">
        <v>0.14653861544617847</v>
      </c>
      <c r="Q10" s="75">
        <v>3.9295718287314929E-2</v>
      </c>
      <c r="R10" s="75">
        <v>8.6674669867947182E-2</v>
      </c>
      <c r="S10" s="75">
        <v>4.4097639055622251E-2</v>
      </c>
      <c r="T10" s="91">
        <v>0.48409090909090907</v>
      </c>
      <c r="U10" s="91">
        <v>0.51590909090909087</v>
      </c>
      <c r="V10" s="91">
        <v>98286</v>
      </c>
      <c r="W10" s="91">
        <v>0.53217894155485523</v>
      </c>
      <c r="X10" s="91">
        <v>0.90963935490673786</v>
      </c>
      <c r="Y10" s="91">
        <v>880</v>
      </c>
      <c r="Z10" s="91">
        <v>2.5000000000000001E-2</v>
      </c>
      <c r="AA10" s="91">
        <v>0.36249999999999999</v>
      </c>
      <c r="AB10" s="91">
        <v>0.37727272727272726</v>
      </c>
      <c r="AC10" s="91">
        <v>0.21022727272727273</v>
      </c>
      <c r="AD10" s="91">
        <v>2.5000000000000001E-2</v>
      </c>
      <c r="AE10" s="75">
        <v>0.22440196712931856</v>
      </c>
      <c r="AF10" s="75">
        <v>1.708665344804132E-2</v>
      </c>
      <c r="AG10" s="92">
        <v>0.13801234196391399</v>
      </c>
    </row>
    <row r="11" spans="1:63">
      <c r="A11" s="88" t="s">
        <v>2641</v>
      </c>
      <c r="B11" s="89" t="s">
        <v>2642</v>
      </c>
      <c r="C11" s="89" t="s">
        <v>26</v>
      </c>
      <c r="D11" s="89" t="s">
        <v>191</v>
      </c>
      <c r="E11" s="90" t="s">
        <v>2611</v>
      </c>
      <c r="F11" s="90" t="s">
        <v>2643</v>
      </c>
      <c r="G11" s="90" t="s">
        <v>300</v>
      </c>
      <c r="H11" s="91">
        <v>0.36399999999999999</v>
      </c>
      <c r="I11" s="91"/>
      <c r="J11" s="91">
        <v>16950</v>
      </c>
      <c r="K11" s="91"/>
      <c r="L11" s="75">
        <v>12107</v>
      </c>
      <c r="M11" s="75">
        <v>88.678673494672495</v>
      </c>
      <c r="N11" s="75" t="s">
        <v>2857</v>
      </c>
      <c r="O11" s="75">
        <v>0.63112249112083918</v>
      </c>
      <c r="P11" s="75">
        <v>0.11414883951433055</v>
      </c>
      <c r="Q11" s="75">
        <v>9.6886098951020086E-2</v>
      </c>
      <c r="R11" s="75">
        <v>0.1578425704138102</v>
      </c>
      <c r="S11" s="75"/>
      <c r="T11" s="91">
        <v>0.47111111111111109</v>
      </c>
      <c r="U11" s="91">
        <v>0.52888888888888885</v>
      </c>
      <c r="V11" s="91">
        <v>70634</v>
      </c>
      <c r="W11" s="91">
        <v>0.52992325063207568</v>
      </c>
      <c r="X11" s="91">
        <v>0.88901762764548387</v>
      </c>
      <c r="Y11" s="91">
        <v>225</v>
      </c>
      <c r="Z11" s="91">
        <v>4.4444444444444446E-2</v>
      </c>
      <c r="AA11" s="91">
        <v>0.43555555555555553</v>
      </c>
      <c r="AB11" s="91">
        <v>0.40444444444444444</v>
      </c>
      <c r="AC11" s="91">
        <v>0.10666666666666667</v>
      </c>
      <c r="AD11" s="91">
        <v>8.8888888888888889E-3</v>
      </c>
      <c r="AE11" s="75">
        <v>6.5927883103773538E-2</v>
      </c>
      <c r="AF11" s="75">
        <v>1.6625388192333789E-2</v>
      </c>
      <c r="AG11" s="92">
        <v>0.12738224602706177</v>
      </c>
    </row>
    <row r="12" spans="1:63">
      <c r="A12" s="88" t="s">
        <v>1413</v>
      </c>
      <c r="B12" s="89" t="s">
        <v>1414</v>
      </c>
      <c r="C12" s="89" t="s">
        <v>26</v>
      </c>
      <c r="D12" s="89" t="s">
        <v>191</v>
      </c>
      <c r="E12" s="90" t="s">
        <v>27</v>
      </c>
      <c r="F12" s="90" t="s">
        <v>224</v>
      </c>
      <c r="G12" s="90" t="s">
        <v>52</v>
      </c>
      <c r="H12" s="91">
        <v>0.23699999999999999</v>
      </c>
      <c r="I12" s="91">
        <v>0.5</v>
      </c>
      <c r="J12" s="91">
        <v>19670</v>
      </c>
      <c r="K12" s="91">
        <v>0.17925659472422062</v>
      </c>
      <c r="L12" s="75">
        <v>10006</v>
      </c>
      <c r="M12" s="75">
        <v>93.921716969818121</v>
      </c>
      <c r="N12" s="75" t="s">
        <v>2856</v>
      </c>
      <c r="O12" s="75">
        <v>0.58794723166100338</v>
      </c>
      <c r="P12" s="75">
        <v>3.4279432340595641E-2</v>
      </c>
      <c r="Q12" s="75">
        <v>9.7541475114931039E-2</v>
      </c>
      <c r="R12" s="75">
        <v>0.10833499900059965</v>
      </c>
      <c r="S12" s="75">
        <v>0.17189686188287032</v>
      </c>
      <c r="T12" s="91">
        <v>0.46446700507614214</v>
      </c>
      <c r="U12" s="91">
        <v>0.53553299492385786</v>
      </c>
      <c r="V12" s="91">
        <v>77761</v>
      </c>
      <c r="W12" s="91">
        <v>0.52497940886566474</v>
      </c>
      <c r="X12" s="91">
        <v>0.88473375761484974</v>
      </c>
      <c r="Y12" s="91">
        <v>788</v>
      </c>
      <c r="Z12" s="91">
        <v>2.9187817258883249E-2</v>
      </c>
      <c r="AA12" s="91">
        <v>0.35025380710659898</v>
      </c>
      <c r="AB12" s="91">
        <v>0.38071065989847713</v>
      </c>
      <c r="AC12" s="91">
        <v>0.2068527918781726</v>
      </c>
      <c r="AD12" s="91">
        <v>3.2994923857868022E-2</v>
      </c>
      <c r="AE12" s="75">
        <v>0.11622543277365613</v>
      </c>
      <c r="AF12" s="75">
        <v>1.6051021736300925E-2</v>
      </c>
      <c r="AG12" s="92">
        <v>0.15435116490954054</v>
      </c>
    </row>
    <row r="13" spans="1:63">
      <c r="A13" s="88" t="s">
        <v>2216</v>
      </c>
      <c r="B13" s="89" t="s">
        <v>2217</v>
      </c>
      <c r="C13" s="89" t="s">
        <v>26</v>
      </c>
      <c r="D13" s="89" t="s">
        <v>191</v>
      </c>
      <c r="E13" s="90" t="s">
        <v>27</v>
      </c>
      <c r="F13" s="90" t="s">
        <v>293</v>
      </c>
      <c r="G13" s="90" t="s">
        <v>52</v>
      </c>
      <c r="H13" s="91">
        <v>0.21</v>
      </c>
      <c r="I13" s="91">
        <v>1.3999999999999986</v>
      </c>
      <c r="J13" s="91">
        <v>21490</v>
      </c>
      <c r="K13" s="91">
        <v>0.16224986479177939</v>
      </c>
      <c r="L13" s="75">
        <v>8620</v>
      </c>
      <c r="M13" s="75">
        <v>104.66780742459397</v>
      </c>
      <c r="N13" s="75" t="s">
        <v>2855</v>
      </c>
      <c r="O13" s="75">
        <v>0.28747099767981438</v>
      </c>
      <c r="P13" s="75">
        <v>0.15382830626450117</v>
      </c>
      <c r="Q13" s="75">
        <v>0.108584686774942</v>
      </c>
      <c r="R13" s="75">
        <v>4.2575406032482596E-2</v>
      </c>
      <c r="S13" s="75">
        <v>0.40754060324825986</v>
      </c>
      <c r="T13" s="91">
        <v>0.43269230769230771</v>
      </c>
      <c r="U13" s="91">
        <v>0.56730769230769229</v>
      </c>
      <c r="V13" s="91">
        <v>77644</v>
      </c>
      <c r="W13" s="91">
        <v>0.5339990784107399</v>
      </c>
      <c r="X13" s="91">
        <v>0.81028661880852659</v>
      </c>
      <c r="Y13" s="91">
        <v>624</v>
      </c>
      <c r="Z13" s="91">
        <v>2.7243589743589744E-2</v>
      </c>
      <c r="AA13" s="91">
        <v>0.33333333333333331</v>
      </c>
      <c r="AB13" s="91">
        <v>0.37820512820512819</v>
      </c>
      <c r="AC13" s="91">
        <v>0.22756410256410256</v>
      </c>
      <c r="AD13" s="91">
        <v>3.3653846153846152E-2</v>
      </c>
      <c r="AE13" s="75">
        <v>0.17359543758050844</v>
      </c>
      <c r="AF13" s="75">
        <v>1.5364035715465326E-2</v>
      </c>
      <c r="AG13" s="92">
        <v>0.16216186460271501</v>
      </c>
    </row>
    <row r="14" spans="1:63">
      <c r="A14" s="88" t="s">
        <v>1519</v>
      </c>
      <c r="B14" s="89" t="s">
        <v>1520</v>
      </c>
      <c r="C14" s="89" t="s">
        <v>26</v>
      </c>
      <c r="D14" s="89" t="s">
        <v>191</v>
      </c>
      <c r="E14" s="90" t="s">
        <v>27</v>
      </c>
      <c r="F14" s="90" t="s">
        <v>180</v>
      </c>
      <c r="G14" s="90" t="s">
        <v>33</v>
      </c>
      <c r="H14" s="91">
        <v>0.23499999999999999</v>
      </c>
      <c r="I14" s="91">
        <v>1.1999999999999993</v>
      </c>
      <c r="J14" s="91">
        <v>20730</v>
      </c>
      <c r="K14" s="91">
        <v>0.16986455981941306</v>
      </c>
      <c r="L14" s="75">
        <v>12063</v>
      </c>
      <c r="M14" s="75">
        <v>99.530970736964264</v>
      </c>
      <c r="N14" s="75" t="s">
        <v>2856</v>
      </c>
      <c r="O14" s="75">
        <v>0.30141755782143748</v>
      </c>
      <c r="P14" s="75">
        <v>0.10751885932189338</v>
      </c>
      <c r="Q14" s="75">
        <v>0.20492414822183533</v>
      </c>
      <c r="R14" s="75">
        <v>0.19132885683494988</v>
      </c>
      <c r="S14" s="75">
        <v>0.19481057779988395</v>
      </c>
      <c r="T14" s="91">
        <v>0.46275946275946278</v>
      </c>
      <c r="U14" s="91">
        <v>0.53724053724053722</v>
      </c>
      <c r="V14" s="91">
        <v>107579</v>
      </c>
      <c r="W14" s="91">
        <v>0.5277334916188785</v>
      </c>
      <c r="X14" s="91">
        <v>0.87688098274736936</v>
      </c>
      <c r="Y14" s="91">
        <v>819</v>
      </c>
      <c r="Z14" s="91">
        <v>2.9304029304029304E-2</v>
      </c>
      <c r="AA14" s="91">
        <v>0.32356532356532358</v>
      </c>
      <c r="AB14" s="91">
        <v>0.39438339438339437</v>
      </c>
      <c r="AC14" s="91">
        <v>0.21001221001221002</v>
      </c>
      <c r="AD14" s="91">
        <v>4.2735042735042736E-2</v>
      </c>
      <c r="AE14" s="75">
        <v>0.15630917874396136</v>
      </c>
      <c r="AF14" s="75">
        <v>1.5080193236714976E-2</v>
      </c>
      <c r="AG14" s="92">
        <v>0.18253913043478262</v>
      </c>
    </row>
    <row r="15" spans="1:63">
      <c r="A15" s="88" t="s">
        <v>2575</v>
      </c>
      <c r="B15" s="89" t="s">
        <v>2576</v>
      </c>
      <c r="C15" s="89" t="s">
        <v>26</v>
      </c>
      <c r="D15" s="89" t="s">
        <v>191</v>
      </c>
      <c r="E15" s="90" t="s">
        <v>27</v>
      </c>
      <c r="F15" s="90" t="s">
        <v>415</v>
      </c>
      <c r="G15" s="90" t="s">
        <v>61</v>
      </c>
      <c r="H15" s="91">
        <v>0.20199999999999999</v>
      </c>
      <c r="I15" s="91">
        <v>3.3000000000000007</v>
      </c>
      <c r="J15" s="91">
        <v>22010</v>
      </c>
      <c r="K15" s="91">
        <v>0.11782630777044178</v>
      </c>
      <c r="L15" s="75">
        <v>13872</v>
      </c>
      <c r="M15" s="75">
        <v>92.672967128027679</v>
      </c>
      <c r="N15" s="75" t="s">
        <v>2856</v>
      </c>
      <c r="O15" s="75">
        <v>0.58773068050749711</v>
      </c>
      <c r="P15" s="75">
        <v>0.12175605536332182</v>
      </c>
      <c r="Q15" s="75">
        <v>5.2840253748558247E-2</v>
      </c>
      <c r="R15" s="75">
        <v>8.5279700115340251E-2</v>
      </c>
      <c r="S15" s="75">
        <v>0.15239331026528258</v>
      </c>
      <c r="T15" s="91">
        <v>0.47477064220183485</v>
      </c>
      <c r="U15" s="91">
        <v>0.52522935779816515</v>
      </c>
      <c r="V15" s="91">
        <v>110194</v>
      </c>
      <c r="W15" s="91">
        <v>0.51845996772387448</v>
      </c>
      <c r="X15" s="91">
        <v>0.91573249962992698</v>
      </c>
      <c r="Y15" s="91">
        <v>872</v>
      </c>
      <c r="Z15" s="91">
        <v>3.669724770642202E-2</v>
      </c>
      <c r="AA15" s="91">
        <v>0.32798165137614677</v>
      </c>
      <c r="AB15" s="91">
        <v>0.42660550458715596</v>
      </c>
      <c r="AC15" s="91">
        <v>0.1915137614678899</v>
      </c>
      <c r="AD15" s="91">
        <v>1.7201834862385322E-2</v>
      </c>
      <c r="AE15" s="75">
        <v>0.19235945826013928</v>
      </c>
      <c r="AF15" s="75">
        <v>1.5028770303325913E-2</v>
      </c>
      <c r="AG15" s="92">
        <v>0.17277951569072567</v>
      </c>
    </row>
    <row r="16" spans="1:63">
      <c r="A16" s="88" t="s">
        <v>2423</v>
      </c>
      <c r="B16" s="89" t="s">
        <v>2424</v>
      </c>
      <c r="C16" s="89" t="s">
        <v>574</v>
      </c>
      <c r="D16" s="89" t="s">
        <v>191</v>
      </c>
      <c r="E16" s="90" t="s">
        <v>27</v>
      </c>
      <c r="F16" s="90" t="s">
        <v>162</v>
      </c>
      <c r="G16" s="90" t="s">
        <v>62</v>
      </c>
      <c r="H16" s="91">
        <v>0.187</v>
      </c>
      <c r="I16" s="91">
        <v>2.5999999999999979</v>
      </c>
      <c r="J16" s="91">
        <v>21940</v>
      </c>
      <c r="K16" s="91">
        <v>0.140925637025481</v>
      </c>
      <c r="L16" s="75">
        <v>12224</v>
      </c>
      <c r="M16" s="75">
        <v>105.76537958115183</v>
      </c>
      <c r="N16" s="75" t="s">
        <v>2855</v>
      </c>
      <c r="O16" s="75">
        <v>0.19813481675392669</v>
      </c>
      <c r="P16" s="75">
        <v>0.13964332460732984</v>
      </c>
      <c r="Q16" s="75">
        <v>0.23928337696335078</v>
      </c>
      <c r="R16" s="75">
        <v>0.17441099476439789</v>
      </c>
      <c r="S16" s="75">
        <v>0.24852748691099477</v>
      </c>
      <c r="T16" s="91">
        <v>0.49028077753779697</v>
      </c>
      <c r="U16" s="91">
        <v>0.50971922246220303</v>
      </c>
      <c r="V16" s="91">
        <v>88469</v>
      </c>
      <c r="W16" s="91">
        <v>0.53664735676806896</v>
      </c>
      <c r="X16" s="91">
        <v>0.91359953860667031</v>
      </c>
      <c r="Y16" s="91">
        <v>463</v>
      </c>
      <c r="Z16" s="91">
        <v>2.8077753779697623E-2</v>
      </c>
      <c r="AA16" s="91">
        <v>0.31533477321814257</v>
      </c>
      <c r="AB16" s="91">
        <v>0.42764578833693306</v>
      </c>
      <c r="AC16" s="91">
        <v>0.19870410367170627</v>
      </c>
      <c r="AD16" s="91">
        <v>3.0237580993520519E-2</v>
      </c>
      <c r="AE16" s="75">
        <v>0.1357986371428708</v>
      </c>
      <c r="AF16" s="75">
        <v>1.4956091551145344E-2</v>
      </c>
      <c r="AG16" s="92">
        <v>0.19497834422886831</v>
      </c>
    </row>
    <row r="17" spans="1:33">
      <c r="A17" s="88" t="s">
        <v>2338</v>
      </c>
      <c r="B17" s="89" t="s">
        <v>2339</v>
      </c>
      <c r="C17" s="89" t="s">
        <v>574</v>
      </c>
      <c r="D17" s="89" t="s">
        <v>191</v>
      </c>
      <c r="E17" s="90" t="s">
        <v>27</v>
      </c>
      <c r="F17" s="90" t="s">
        <v>257</v>
      </c>
      <c r="G17" s="90" t="s">
        <v>42</v>
      </c>
      <c r="H17" s="91">
        <v>0.17699999999999999</v>
      </c>
      <c r="I17" s="91">
        <v>2.1999999999999993</v>
      </c>
      <c r="J17" s="91">
        <v>22490</v>
      </c>
      <c r="K17" s="91">
        <v>0.1393110435663627</v>
      </c>
      <c r="L17" s="75">
        <v>8184</v>
      </c>
      <c r="M17" s="75">
        <v>106.59369501466274</v>
      </c>
      <c r="N17" s="75" t="s">
        <v>2855</v>
      </c>
      <c r="O17" s="75">
        <v>0.18621700879765396</v>
      </c>
      <c r="P17" s="75">
        <v>0.12683284457478006</v>
      </c>
      <c r="Q17" s="75">
        <v>0.27077223851417398</v>
      </c>
      <c r="R17" s="75">
        <v>0.13880742913000976</v>
      </c>
      <c r="S17" s="75">
        <v>0.27737047898338218</v>
      </c>
      <c r="T17" s="91">
        <v>0.47107438016528924</v>
      </c>
      <c r="U17" s="91">
        <v>0.52892561983471076</v>
      </c>
      <c r="V17" s="91">
        <v>91061</v>
      </c>
      <c r="W17" s="91">
        <v>0.54069732920066027</v>
      </c>
      <c r="X17" s="91">
        <v>0.87123489376524554</v>
      </c>
      <c r="Y17" s="91">
        <v>484</v>
      </c>
      <c r="Z17" s="91">
        <v>1.6528925619834711E-2</v>
      </c>
      <c r="AA17" s="91">
        <v>0.3574380165289256</v>
      </c>
      <c r="AB17" s="91">
        <v>0.41735537190082644</v>
      </c>
      <c r="AC17" s="91">
        <v>0.19214876033057851</v>
      </c>
      <c r="AD17" s="91">
        <v>1.6528925619834711E-2</v>
      </c>
      <c r="AE17" s="75">
        <v>0.1196277151817865</v>
      </c>
      <c r="AF17" s="75">
        <v>1.4785882990668679E-2</v>
      </c>
      <c r="AG17" s="92">
        <v>0.21244240523483177</v>
      </c>
    </row>
    <row r="18" spans="1:33">
      <c r="A18" s="88" t="s">
        <v>1825</v>
      </c>
      <c r="B18" s="89" t="s">
        <v>1826</v>
      </c>
      <c r="C18" s="89" t="s">
        <v>190</v>
      </c>
      <c r="D18" s="89" t="s">
        <v>191</v>
      </c>
      <c r="E18" s="90" t="s">
        <v>27</v>
      </c>
      <c r="F18" s="90" t="s">
        <v>102</v>
      </c>
      <c r="G18" s="90" t="s">
        <v>61</v>
      </c>
      <c r="H18" s="91">
        <v>0.21</v>
      </c>
      <c r="I18" s="91">
        <v>3.8</v>
      </c>
      <c r="J18" s="91">
        <v>22140</v>
      </c>
      <c r="K18" s="91">
        <v>0.11536523929471043</v>
      </c>
      <c r="L18" s="75">
        <v>25179</v>
      </c>
      <c r="M18" s="75">
        <v>102.33031097343023</v>
      </c>
      <c r="N18" s="75" t="s">
        <v>2855</v>
      </c>
      <c r="O18" s="75">
        <v>0.37694110171174389</v>
      </c>
      <c r="P18" s="75">
        <v>0.14484292465943843</v>
      </c>
      <c r="Q18" s="75">
        <v>8.4038285873148252E-2</v>
      </c>
      <c r="R18" s="75">
        <v>0.13797211962349576</v>
      </c>
      <c r="S18" s="75">
        <v>0.25620556813217366</v>
      </c>
      <c r="T18" s="91">
        <v>0.48909299655568311</v>
      </c>
      <c r="U18" s="91">
        <v>0.51090700344431683</v>
      </c>
      <c r="V18" s="91">
        <v>217772</v>
      </c>
      <c r="W18" s="91">
        <v>0.5311214248956766</v>
      </c>
      <c r="X18" s="91">
        <v>0.92086851260378222</v>
      </c>
      <c r="Y18" s="91">
        <v>871</v>
      </c>
      <c r="Z18" s="91">
        <v>3.4443168771526977E-2</v>
      </c>
      <c r="AA18" s="91">
        <v>0.35820895522388058</v>
      </c>
      <c r="AB18" s="91">
        <v>0.44431687715269808</v>
      </c>
      <c r="AC18" s="91">
        <v>0.15154994259471871</v>
      </c>
      <c r="AD18" s="91">
        <v>1.1481056257175661E-2</v>
      </c>
      <c r="AE18" s="75">
        <v>0.17480778236125064</v>
      </c>
      <c r="AF18" s="75">
        <v>1.4607957625653112E-2</v>
      </c>
      <c r="AG18" s="92">
        <v>0.17534018198740506</v>
      </c>
    </row>
    <row r="19" spans="1:33">
      <c r="A19" s="88" t="s">
        <v>1429</v>
      </c>
      <c r="B19" s="89" t="s">
        <v>1430</v>
      </c>
      <c r="C19" s="89" t="s">
        <v>26</v>
      </c>
      <c r="D19" s="89" t="s">
        <v>191</v>
      </c>
      <c r="E19" s="90" t="s">
        <v>27</v>
      </c>
      <c r="F19" s="90" t="s">
        <v>512</v>
      </c>
      <c r="G19" s="90" t="s">
        <v>32</v>
      </c>
      <c r="H19" s="91">
        <v>0.127</v>
      </c>
      <c r="I19" s="91">
        <v>2.1999999999999993</v>
      </c>
      <c r="J19" s="91">
        <v>25740</v>
      </c>
      <c r="K19" s="91">
        <v>0.11428571428571432</v>
      </c>
      <c r="L19" s="75">
        <v>12687</v>
      </c>
      <c r="M19" s="75">
        <v>116.65870576180343</v>
      </c>
      <c r="N19" s="75" t="s">
        <v>2854</v>
      </c>
      <c r="O19" s="75">
        <v>0.1242216442027272</v>
      </c>
      <c r="P19" s="75">
        <v>4.6661937416252866E-2</v>
      </c>
      <c r="Q19" s="75">
        <v>0.14952313391660754</v>
      </c>
      <c r="R19" s="75">
        <v>0.32198313234019077</v>
      </c>
      <c r="S19" s="75">
        <v>0.35761015212422165</v>
      </c>
      <c r="T19" s="91">
        <v>0.49504950495049505</v>
      </c>
      <c r="U19" s="91">
        <v>0.50495049504950495</v>
      </c>
      <c r="V19" s="91">
        <v>88285</v>
      </c>
      <c r="W19" s="91">
        <v>0.51592148245977987</v>
      </c>
      <c r="X19" s="91">
        <v>0.95954427520681507</v>
      </c>
      <c r="Y19" s="91">
        <v>404</v>
      </c>
      <c r="Z19" s="91">
        <v>4.702970297029703E-2</v>
      </c>
      <c r="AA19" s="91">
        <v>0.3589108910891089</v>
      </c>
      <c r="AB19" s="91">
        <v>0.4183168316831683</v>
      </c>
      <c r="AC19" s="91">
        <v>0.14356435643564355</v>
      </c>
      <c r="AD19" s="91">
        <v>3.2178217821782179E-2</v>
      </c>
      <c r="AE19" s="75">
        <v>0.15557275205307342</v>
      </c>
      <c r="AF19" s="75">
        <v>1.4598667078223293E-2</v>
      </c>
      <c r="AG19" s="92">
        <v>0.21626721038513874</v>
      </c>
    </row>
    <row r="20" spans="1:33">
      <c r="A20" s="88" t="s">
        <v>2451</v>
      </c>
      <c r="B20" s="89" t="s">
        <v>2452</v>
      </c>
      <c r="C20" s="89" t="s">
        <v>574</v>
      </c>
      <c r="D20" s="89" t="s">
        <v>191</v>
      </c>
      <c r="E20" s="90" t="s">
        <v>27</v>
      </c>
      <c r="F20" s="90" t="s">
        <v>33</v>
      </c>
      <c r="G20" s="90" t="s">
        <v>81</v>
      </c>
      <c r="H20" s="91">
        <v>0.17</v>
      </c>
      <c r="I20" s="91">
        <v>1.5999999999999996</v>
      </c>
      <c r="J20" s="91">
        <v>22280</v>
      </c>
      <c r="K20" s="91">
        <v>0.16223265519040164</v>
      </c>
      <c r="L20" s="75">
        <v>13427</v>
      </c>
      <c r="M20" s="75">
        <v>100.66049750502722</v>
      </c>
      <c r="N20" s="75" t="s">
        <v>2855</v>
      </c>
      <c r="O20" s="75">
        <v>0.37916139122663289</v>
      </c>
      <c r="P20" s="75">
        <v>0.12348253519028822</v>
      </c>
      <c r="Q20" s="75">
        <v>0.11104490951068742</v>
      </c>
      <c r="R20" s="75">
        <v>0.14344231771803084</v>
      </c>
      <c r="S20" s="75">
        <v>0.24286884635436062</v>
      </c>
      <c r="T20" s="91">
        <v>0.44906900328587074</v>
      </c>
      <c r="U20" s="91">
        <v>0.55093099671412926</v>
      </c>
      <c r="V20" s="91">
        <v>110535</v>
      </c>
      <c r="W20" s="91">
        <v>0.53243450239158396</v>
      </c>
      <c r="X20" s="91">
        <v>0.84342581344512257</v>
      </c>
      <c r="Y20" s="91">
        <v>913</v>
      </c>
      <c r="Z20" s="91">
        <v>2.3001095290251915E-2</v>
      </c>
      <c r="AA20" s="91">
        <v>0.37458926615553123</v>
      </c>
      <c r="AB20" s="91">
        <v>0.39211391018619934</v>
      </c>
      <c r="AC20" s="91">
        <v>0.18400876232201532</v>
      </c>
      <c r="AD20" s="91">
        <v>2.628696604600219E-2</v>
      </c>
      <c r="AE20" s="75">
        <v>0.1718564923271301</v>
      </c>
      <c r="AF20" s="75">
        <v>1.4304139702260309E-2</v>
      </c>
      <c r="AG20" s="92">
        <v>0.16342216389596032</v>
      </c>
    </row>
    <row r="21" spans="1:33">
      <c r="A21" s="88" t="s">
        <v>2471</v>
      </c>
      <c r="B21" s="89" t="s">
        <v>2472</v>
      </c>
      <c r="C21" s="89" t="s">
        <v>26</v>
      </c>
      <c r="D21" s="89" t="s">
        <v>191</v>
      </c>
      <c r="E21" s="90" t="s">
        <v>27</v>
      </c>
      <c r="F21" s="90" t="s">
        <v>180</v>
      </c>
      <c r="G21" s="90" t="s">
        <v>33</v>
      </c>
      <c r="H21" s="91">
        <v>0.22600000000000001</v>
      </c>
      <c r="I21" s="91">
        <v>2.3000000000000007</v>
      </c>
      <c r="J21" s="91">
        <v>21000</v>
      </c>
      <c r="K21" s="91">
        <v>0.14942528735632177</v>
      </c>
      <c r="L21" s="75">
        <v>9887</v>
      </c>
      <c r="M21" s="75">
        <v>99.507767775867279</v>
      </c>
      <c r="N21" s="75" t="s">
        <v>2856</v>
      </c>
      <c r="O21" s="75">
        <v>0.36097906341660768</v>
      </c>
      <c r="P21" s="75">
        <v>0.10387377364215639</v>
      </c>
      <c r="Q21" s="75">
        <v>6.4326893901082233E-2</v>
      </c>
      <c r="R21" s="75">
        <v>0.20086982906847375</v>
      </c>
      <c r="S21" s="75">
        <v>0.26995043997168</v>
      </c>
      <c r="T21" s="91">
        <v>0.5</v>
      </c>
      <c r="U21" s="91">
        <v>0.5</v>
      </c>
      <c r="V21" s="91">
        <v>81673</v>
      </c>
      <c r="W21" s="91">
        <v>0.53651054325691383</v>
      </c>
      <c r="X21" s="91">
        <v>0.93194813463445703</v>
      </c>
      <c r="Y21" s="91">
        <v>458</v>
      </c>
      <c r="Z21" s="91">
        <v>1.7467248908296942E-2</v>
      </c>
      <c r="AA21" s="91">
        <v>0.31659388646288211</v>
      </c>
      <c r="AB21" s="91">
        <v>0.39519650655021832</v>
      </c>
      <c r="AC21" s="91">
        <v>0.23144104803493451</v>
      </c>
      <c r="AD21" s="91">
        <v>3.9301310043668124E-2</v>
      </c>
      <c r="AE21" s="75">
        <v>0.17846329121719406</v>
      </c>
      <c r="AF21" s="75">
        <v>1.3799792669533711E-2</v>
      </c>
      <c r="AG21" s="92">
        <v>0.18331810857136993</v>
      </c>
    </row>
    <row r="22" spans="1:33">
      <c r="A22" s="88" t="s">
        <v>1411</v>
      </c>
      <c r="B22" s="89" t="s">
        <v>1412</v>
      </c>
      <c r="C22" s="89" t="s">
        <v>574</v>
      </c>
      <c r="D22" s="89" t="s">
        <v>191</v>
      </c>
      <c r="E22" s="90" t="s">
        <v>27</v>
      </c>
      <c r="F22" s="90" t="s">
        <v>512</v>
      </c>
      <c r="G22" s="90" t="s">
        <v>32</v>
      </c>
      <c r="H22" s="91">
        <v>0.157</v>
      </c>
      <c r="I22" s="91">
        <v>2</v>
      </c>
      <c r="J22" s="91">
        <v>23980</v>
      </c>
      <c r="K22" s="91">
        <v>0.12582159624413136</v>
      </c>
      <c r="L22" s="75">
        <v>24531</v>
      </c>
      <c r="M22" s="75">
        <v>106.19305368717134</v>
      </c>
      <c r="N22" s="75" t="s">
        <v>2855</v>
      </c>
      <c r="O22" s="75">
        <v>0.25127389833272185</v>
      </c>
      <c r="P22" s="75">
        <v>0.12196812196812196</v>
      </c>
      <c r="Q22" s="75">
        <v>0.19505931270637153</v>
      </c>
      <c r="R22" s="75">
        <v>0.12098976804859157</v>
      </c>
      <c r="S22" s="75">
        <v>0.31070889894419307</v>
      </c>
      <c r="T22" s="91">
        <v>0.45284280936454852</v>
      </c>
      <c r="U22" s="91">
        <v>0.54715719063545154</v>
      </c>
      <c r="V22" s="91">
        <v>164090</v>
      </c>
      <c r="W22" s="91">
        <v>0.51927215189873421</v>
      </c>
      <c r="X22" s="91">
        <v>0.87207220281063635</v>
      </c>
      <c r="Y22" s="91">
        <v>1495</v>
      </c>
      <c r="Z22" s="91">
        <v>4.9498327759197325E-2</v>
      </c>
      <c r="AA22" s="91">
        <v>0.36254180602006691</v>
      </c>
      <c r="AB22" s="91">
        <v>0.3785953177257525</v>
      </c>
      <c r="AC22" s="91">
        <v>0.16722408026755853</v>
      </c>
      <c r="AD22" s="91">
        <v>4.2140468227424746E-2</v>
      </c>
      <c r="AE22" s="75">
        <v>0.14446968422233439</v>
      </c>
      <c r="AF22" s="75">
        <v>1.3755678950025239E-2</v>
      </c>
      <c r="AG22" s="92">
        <v>0.18604053321367808</v>
      </c>
    </row>
    <row r="23" spans="1:33">
      <c r="A23" s="88" t="s">
        <v>2599</v>
      </c>
      <c r="B23" s="89" t="s">
        <v>2600</v>
      </c>
      <c r="C23" s="89" t="s">
        <v>574</v>
      </c>
      <c r="D23" s="89" t="s">
        <v>191</v>
      </c>
      <c r="E23" s="90" t="s">
        <v>27</v>
      </c>
      <c r="F23" s="90" t="s">
        <v>224</v>
      </c>
      <c r="G23" s="90" t="s">
        <v>52</v>
      </c>
      <c r="H23" s="91">
        <v>0.19500000000000001</v>
      </c>
      <c r="I23" s="91">
        <v>1.3000000000000007</v>
      </c>
      <c r="J23" s="91">
        <v>20620</v>
      </c>
      <c r="K23" s="91">
        <v>0.17963386727688779</v>
      </c>
      <c r="L23" s="75">
        <v>10018</v>
      </c>
      <c r="M23" s="75">
        <v>94.418077460570984</v>
      </c>
      <c r="N23" s="75" t="s">
        <v>2856</v>
      </c>
      <c r="O23" s="75">
        <v>0.5310441205829507</v>
      </c>
      <c r="P23" s="75">
        <v>0.1078059492912757</v>
      </c>
      <c r="Q23" s="75">
        <v>0.20592932721102017</v>
      </c>
      <c r="R23" s="75">
        <v>6.2188061489319227E-2</v>
      </c>
      <c r="S23" s="75">
        <v>9.3032541425434212E-2</v>
      </c>
      <c r="T23" s="91">
        <v>0.47751605995717344</v>
      </c>
      <c r="U23" s="91">
        <v>0.5224839400428265</v>
      </c>
      <c r="V23" s="91">
        <v>79484</v>
      </c>
      <c r="W23" s="91">
        <v>0.52903277335534193</v>
      </c>
      <c r="X23" s="91">
        <v>0.90262094147508398</v>
      </c>
      <c r="Y23" s="91">
        <v>467</v>
      </c>
      <c r="Z23" s="91">
        <v>3.4261241970021415E-2</v>
      </c>
      <c r="AA23" s="91">
        <v>0.40471092077087795</v>
      </c>
      <c r="AB23" s="91">
        <v>0.36402569593147749</v>
      </c>
      <c r="AC23" s="91">
        <v>0.1670235546038544</v>
      </c>
      <c r="AD23" s="91">
        <v>2.9978586723768737E-2</v>
      </c>
      <c r="AE23" s="75">
        <v>0.16058352462166456</v>
      </c>
      <c r="AF23" s="75">
        <v>1.3445578902541624E-2</v>
      </c>
      <c r="AG23" s="92">
        <v>0.17949250599831734</v>
      </c>
    </row>
    <row r="24" spans="1:33">
      <c r="A24" s="88" t="s">
        <v>1849</v>
      </c>
      <c r="B24" s="89" t="s">
        <v>1850</v>
      </c>
      <c r="C24" s="89" t="s">
        <v>190</v>
      </c>
      <c r="D24" s="89" t="s">
        <v>191</v>
      </c>
      <c r="E24" s="90" t="s">
        <v>27</v>
      </c>
      <c r="F24" s="90" t="s">
        <v>145</v>
      </c>
      <c r="G24" s="90" t="s">
        <v>41</v>
      </c>
      <c r="H24" s="91">
        <v>0.159</v>
      </c>
      <c r="I24" s="91">
        <v>2.2000000000000011</v>
      </c>
      <c r="J24" s="91">
        <v>23210</v>
      </c>
      <c r="K24" s="91">
        <v>0.1250605913717886</v>
      </c>
      <c r="L24" s="75">
        <v>15660</v>
      </c>
      <c r="M24" s="75">
        <v>104.8258939974457</v>
      </c>
      <c r="N24" s="75" t="s">
        <v>2855</v>
      </c>
      <c r="O24" s="75">
        <v>0.30338441890166029</v>
      </c>
      <c r="P24" s="75">
        <v>8.4802043422733064E-2</v>
      </c>
      <c r="Q24" s="75">
        <v>0.10408684546615581</v>
      </c>
      <c r="R24" s="75">
        <v>0.20900383141762449</v>
      </c>
      <c r="S24" s="75">
        <v>0.29872286079182631</v>
      </c>
      <c r="T24" s="91">
        <v>0.46632996632996632</v>
      </c>
      <c r="U24" s="91">
        <v>0.53367003367003363</v>
      </c>
      <c r="V24" s="91">
        <v>118719</v>
      </c>
      <c r="W24" s="91">
        <v>0.52401151140105406</v>
      </c>
      <c r="X24" s="91">
        <v>0.88992313371730303</v>
      </c>
      <c r="Y24" s="91">
        <v>594</v>
      </c>
      <c r="Z24" s="91">
        <v>3.1986531986531987E-2</v>
      </c>
      <c r="AA24" s="91">
        <v>0.30976430976430974</v>
      </c>
      <c r="AB24" s="91">
        <v>0.41245791245791247</v>
      </c>
      <c r="AC24" s="91">
        <v>0.21717171717171718</v>
      </c>
      <c r="AD24" s="91">
        <v>2.8619528619528621E-2</v>
      </c>
      <c r="AE24" s="75">
        <v>0.10865373748720039</v>
      </c>
      <c r="AF24" s="75">
        <v>1.2527354358375485E-2</v>
      </c>
      <c r="AG24" s="92">
        <v>0.21595131523522179</v>
      </c>
    </row>
    <row r="25" spans="1:33">
      <c r="A25" s="88" t="s">
        <v>1185</v>
      </c>
      <c r="B25" s="89" t="s">
        <v>1186</v>
      </c>
      <c r="C25" s="89" t="s">
        <v>574</v>
      </c>
      <c r="D25" s="89" t="s">
        <v>191</v>
      </c>
      <c r="E25" s="90" t="s">
        <v>27</v>
      </c>
      <c r="F25" s="90" t="s">
        <v>229</v>
      </c>
      <c r="G25" s="90" t="s">
        <v>62</v>
      </c>
      <c r="H25" s="91">
        <v>0.14000000000000001</v>
      </c>
      <c r="I25" s="91">
        <v>1.4000000000000004</v>
      </c>
      <c r="J25" s="91">
        <v>23220</v>
      </c>
      <c r="K25" s="91">
        <v>0.17036290322580649</v>
      </c>
      <c r="L25" s="75">
        <v>14535</v>
      </c>
      <c r="M25" s="75">
        <v>111.70952184382527</v>
      </c>
      <c r="N25" s="75" t="s">
        <v>2854</v>
      </c>
      <c r="O25" s="75">
        <v>0.15755073959408325</v>
      </c>
      <c r="P25" s="75">
        <v>0.1043687650498796</v>
      </c>
      <c r="Q25" s="75">
        <v>6.1025111799105608E-2</v>
      </c>
      <c r="R25" s="75">
        <v>0.26357069143446854</v>
      </c>
      <c r="S25" s="75">
        <v>0.41348469212246303</v>
      </c>
      <c r="T25" s="91">
        <v>0.47671232876712327</v>
      </c>
      <c r="U25" s="91">
        <v>0.52328767123287667</v>
      </c>
      <c r="V25" s="91">
        <v>130599</v>
      </c>
      <c r="W25" s="91">
        <v>0.5374134823508111</v>
      </c>
      <c r="X25" s="91">
        <v>0.88704944037101119</v>
      </c>
      <c r="Y25" s="91">
        <v>730</v>
      </c>
      <c r="Z25" s="91">
        <v>1.3698630136986301E-2</v>
      </c>
      <c r="AA25" s="91">
        <v>0.37945205479452054</v>
      </c>
      <c r="AB25" s="91">
        <v>0.41917808219178082</v>
      </c>
      <c r="AC25" s="91">
        <v>0.18082191780821918</v>
      </c>
      <c r="AD25" s="91">
        <v>6.8493150684931503E-3</v>
      </c>
      <c r="AE25" s="75">
        <v>0.11004934494825792</v>
      </c>
      <c r="AF25" s="75">
        <v>1.2455278083080846E-2</v>
      </c>
      <c r="AG25" s="92">
        <v>0.22986331481946531</v>
      </c>
    </row>
    <row r="26" spans="1:33">
      <c r="A26" s="88" t="s">
        <v>1385</v>
      </c>
      <c r="B26" s="89" t="s">
        <v>1386</v>
      </c>
      <c r="C26" s="89" t="s">
        <v>190</v>
      </c>
      <c r="D26" s="89" t="s">
        <v>191</v>
      </c>
      <c r="E26" s="90" t="s">
        <v>27</v>
      </c>
      <c r="F26" s="90" t="s">
        <v>136</v>
      </c>
      <c r="G26" s="90" t="s">
        <v>61</v>
      </c>
      <c r="H26" s="91">
        <v>0.192</v>
      </c>
      <c r="I26" s="91">
        <v>2.6999999999999993</v>
      </c>
      <c r="J26" s="91">
        <v>22710</v>
      </c>
      <c r="K26" s="91">
        <v>0.13834586466165422</v>
      </c>
      <c r="L26" s="75">
        <v>11559</v>
      </c>
      <c r="M26" s="75">
        <v>112.04324768578599</v>
      </c>
      <c r="N26" s="75" t="s">
        <v>2854</v>
      </c>
      <c r="O26" s="75">
        <v>0.15693399082965653</v>
      </c>
      <c r="P26" s="75">
        <v>0.13175880266459036</v>
      </c>
      <c r="Q26" s="75">
        <v>0.14369755169132278</v>
      </c>
      <c r="R26" s="75">
        <v>0.1883380915304092</v>
      </c>
      <c r="S26" s="75">
        <v>0.37927156328402112</v>
      </c>
      <c r="T26" s="91">
        <v>0.46345811051693403</v>
      </c>
      <c r="U26" s="91">
        <v>0.53654188948306591</v>
      </c>
      <c r="V26" s="91">
        <v>113081</v>
      </c>
      <c r="W26" s="91">
        <v>0.53333553432126246</v>
      </c>
      <c r="X26" s="91">
        <v>0.86898037106555004</v>
      </c>
      <c r="Y26" s="91">
        <v>561</v>
      </c>
      <c r="Z26" s="91">
        <v>4.0998217468805706E-2</v>
      </c>
      <c r="AA26" s="91">
        <v>0.32263814616755793</v>
      </c>
      <c r="AB26" s="91">
        <v>0.37076648841354726</v>
      </c>
      <c r="AC26" s="91">
        <v>0.23351158645276293</v>
      </c>
      <c r="AD26" s="91">
        <v>3.2085561497326207E-2</v>
      </c>
      <c r="AE26" s="75">
        <v>0.13698662067036502</v>
      </c>
      <c r="AF26" s="75">
        <v>1.2244961384861622E-2</v>
      </c>
      <c r="AG26" s="92">
        <v>0.16707068823520271</v>
      </c>
    </row>
    <row r="27" spans="1:33">
      <c r="A27" s="88" t="s">
        <v>1641</v>
      </c>
      <c r="B27" s="89" t="s">
        <v>1642</v>
      </c>
      <c r="C27" s="89" t="s">
        <v>190</v>
      </c>
      <c r="D27" s="89" t="s">
        <v>191</v>
      </c>
      <c r="E27" s="90" t="s">
        <v>27</v>
      </c>
      <c r="F27" s="90" t="s">
        <v>157</v>
      </c>
      <c r="G27" s="90" t="s">
        <v>41</v>
      </c>
      <c r="H27" s="91">
        <v>0.16300000000000001</v>
      </c>
      <c r="I27" s="91">
        <v>2.6000000000000014</v>
      </c>
      <c r="J27" s="91">
        <v>23030</v>
      </c>
      <c r="K27" s="91">
        <v>0.14920159680638712</v>
      </c>
      <c r="L27" s="75">
        <v>14593</v>
      </c>
      <c r="M27" s="75">
        <v>110.56229013910779</v>
      </c>
      <c r="N27" s="75" t="s">
        <v>2854</v>
      </c>
      <c r="O27" s="75">
        <v>0.14212293565408071</v>
      </c>
      <c r="P27" s="75">
        <v>0.22181868018913178</v>
      </c>
      <c r="Q27" s="75">
        <v>0.10792845885013362</v>
      </c>
      <c r="R27" s="75">
        <v>0.10607825669841706</v>
      </c>
      <c r="S27" s="75">
        <v>0.42205166860823679</v>
      </c>
      <c r="T27" s="91">
        <v>0.48606271777003485</v>
      </c>
      <c r="U27" s="91">
        <v>0.51393728222996515</v>
      </c>
      <c r="V27" s="91">
        <v>130344</v>
      </c>
      <c r="W27" s="91">
        <v>0.53996594764554062</v>
      </c>
      <c r="X27" s="91">
        <v>0.9001729088462993</v>
      </c>
      <c r="Y27" s="91">
        <v>574</v>
      </c>
      <c r="Z27" s="91">
        <v>4.1811846689895474E-2</v>
      </c>
      <c r="AA27" s="91">
        <v>0.36759581881533099</v>
      </c>
      <c r="AB27" s="91">
        <v>0.37804878048780488</v>
      </c>
      <c r="AC27" s="91">
        <v>0.19337979094076654</v>
      </c>
      <c r="AD27" s="91">
        <v>1.9163763066202089E-2</v>
      </c>
      <c r="AE27" s="75">
        <v>0.13092006337608864</v>
      </c>
      <c r="AF27" s="75">
        <v>1.1968796358902424E-2</v>
      </c>
      <c r="AG27" s="92">
        <v>0.19428269637673115</v>
      </c>
    </row>
    <row r="28" spans="1:33">
      <c r="A28" s="88" t="s">
        <v>1061</v>
      </c>
      <c r="B28" s="89" t="s">
        <v>1062</v>
      </c>
      <c r="C28" s="89" t="s">
        <v>574</v>
      </c>
      <c r="D28" s="89" t="s">
        <v>191</v>
      </c>
      <c r="E28" s="90" t="s">
        <v>27</v>
      </c>
      <c r="F28" s="90" t="s">
        <v>695</v>
      </c>
      <c r="G28" s="90" t="s">
        <v>38</v>
      </c>
      <c r="H28" s="91">
        <v>0.16</v>
      </c>
      <c r="I28" s="91">
        <v>1.8000000000000007</v>
      </c>
      <c r="J28" s="91">
        <v>23080</v>
      </c>
      <c r="K28" s="91">
        <v>0.15573360040060091</v>
      </c>
      <c r="L28" s="75">
        <v>8923</v>
      </c>
      <c r="M28" s="75">
        <v>107.86256864283314</v>
      </c>
      <c r="N28" s="75" t="s">
        <v>2854</v>
      </c>
      <c r="O28" s="75">
        <v>0.13829429564047965</v>
      </c>
      <c r="P28" s="75">
        <v>7.1276476521349316E-2</v>
      </c>
      <c r="Q28" s="75">
        <v>0.24184691247338339</v>
      </c>
      <c r="R28" s="75">
        <v>0.25137285666255743</v>
      </c>
      <c r="S28" s="75">
        <v>0.2972094587022302</v>
      </c>
      <c r="T28" s="91">
        <v>0.42790262172284643</v>
      </c>
      <c r="U28" s="91">
        <v>0.57209737827715357</v>
      </c>
      <c r="V28" s="91">
        <v>84029</v>
      </c>
      <c r="W28" s="91">
        <v>0.53056314995232889</v>
      </c>
      <c r="X28" s="91">
        <v>0.80650648610121811</v>
      </c>
      <c r="Y28" s="91">
        <v>1068</v>
      </c>
      <c r="Z28" s="91">
        <v>2.247191011235955E-2</v>
      </c>
      <c r="AA28" s="91">
        <v>0.36329588014981273</v>
      </c>
      <c r="AB28" s="91">
        <v>0.39419475655430714</v>
      </c>
      <c r="AC28" s="91">
        <v>0.20037453183520598</v>
      </c>
      <c r="AD28" s="91">
        <v>1.9662921348314606E-2</v>
      </c>
      <c r="AE28" s="75">
        <v>0.12976090412873303</v>
      </c>
      <c r="AF28" s="75">
        <v>1.0785137776337508E-2</v>
      </c>
      <c r="AG28" s="92">
        <v>0.17914974632140723</v>
      </c>
    </row>
    <row r="29" spans="1:33">
      <c r="A29" s="88" t="s">
        <v>1253</v>
      </c>
      <c r="B29" s="89" t="s">
        <v>1254</v>
      </c>
      <c r="C29" s="89" t="s">
        <v>190</v>
      </c>
      <c r="D29" s="89" t="s">
        <v>191</v>
      </c>
      <c r="E29" s="90" t="s">
        <v>27</v>
      </c>
      <c r="F29" s="90" t="s">
        <v>42</v>
      </c>
      <c r="G29" s="90" t="s">
        <v>32</v>
      </c>
      <c r="H29" s="91">
        <v>0.18600000000000003</v>
      </c>
      <c r="I29" s="91">
        <v>1.1000000000000014</v>
      </c>
      <c r="J29" s="91">
        <v>24930</v>
      </c>
      <c r="K29" s="91">
        <v>0.1467341306347747</v>
      </c>
      <c r="L29" s="75">
        <v>315674</v>
      </c>
      <c r="M29" s="75">
        <v>113.64218149103189</v>
      </c>
      <c r="N29" s="75" t="s">
        <v>2854</v>
      </c>
      <c r="O29" s="75">
        <v>0.25792114649923653</v>
      </c>
      <c r="P29" s="75">
        <v>0.12303515652223497</v>
      </c>
      <c r="Q29" s="75">
        <v>8.4935724830046203E-2</v>
      </c>
      <c r="R29" s="75">
        <v>8.9918713609609929E-2</v>
      </c>
      <c r="S29" s="75">
        <v>0.44418925853887237</v>
      </c>
      <c r="T29" s="91">
        <v>0.48527996921300748</v>
      </c>
      <c r="U29" s="91">
        <v>0.51472003078699247</v>
      </c>
      <c r="V29" s="91">
        <v>2946233</v>
      </c>
      <c r="W29" s="91">
        <v>0.52817120572344589</v>
      </c>
      <c r="X29" s="91">
        <v>0.91879292917589195</v>
      </c>
      <c r="Y29" s="91">
        <v>5197</v>
      </c>
      <c r="Z29" s="91">
        <v>5.9264960554165864E-2</v>
      </c>
      <c r="AA29" s="91">
        <v>0.38002693861843373</v>
      </c>
      <c r="AB29" s="91">
        <v>0.37925726380604197</v>
      </c>
      <c r="AC29" s="91">
        <v>0.15335770636905907</v>
      </c>
      <c r="AD29" s="91">
        <v>2.8093130652299403E-2</v>
      </c>
      <c r="AE29" s="75">
        <v>0.14419393223430668</v>
      </c>
      <c r="AF29" s="75">
        <v>1.020087696713351E-2</v>
      </c>
      <c r="AG29" s="92">
        <v>9.9040218046648545E-2</v>
      </c>
    </row>
    <row r="30" spans="1:33">
      <c r="A30" s="88" t="s">
        <v>394</v>
      </c>
      <c r="B30" s="89" t="s">
        <v>395</v>
      </c>
      <c r="C30" s="89" t="s">
        <v>190</v>
      </c>
      <c r="D30" s="89" t="s">
        <v>191</v>
      </c>
      <c r="E30" s="90" t="s">
        <v>27</v>
      </c>
      <c r="F30" s="90" t="s">
        <v>61</v>
      </c>
      <c r="G30" s="90" t="s">
        <v>62</v>
      </c>
      <c r="H30" s="91">
        <v>0.129</v>
      </c>
      <c r="I30" s="91">
        <v>2.0999999999999996</v>
      </c>
      <c r="J30" s="91">
        <v>24930</v>
      </c>
      <c r="K30" s="91">
        <v>0.17483506126295945</v>
      </c>
      <c r="L30" s="75">
        <v>33390</v>
      </c>
      <c r="M30" s="75">
        <v>120.95587002096434</v>
      </c>
      <c r="N30" s="75" t="s">
        <v>2858</v>
      </c>
      <c r="O30" s="75">
        <v>5.9299191374663079E-2</v>
      </c>
      <c r="P30" s="75">
        <v>7.648996705600479E-2</v>
      </c>
      <c r="Q30" s="75">
        <v>7.5711290805630424E-2</v>
      </c>
      <c r="R30" s="75">
        <v>0.21371668164120994</v>
      </c>
      <c r="S30" s="75">
        <v>0.57478286912249177</v>
      </c>
      <c r="T30" s="91">
        <v>0.47854356306892065</v>
      </c>
      <c r="U30" s="91">
        <v>0.52145643693107935</v>
      </c>
      <c r="V30" s="91">
        <v>281514</v>
      </c>
      <c r="W30" s="91">
        <v>0.52607639407983253</v>
      </c>
      <c r="X30" s="91">
        <v>0.90964652368777688</v>
      </c>
      <c r="Y30" s="91">
        <v>769</v>
      </c>
      <c r="Z30" s="91">
        <v>2.9908972691807541E-2</v>
      </c>
      <c r="AA30" s="91">
        <v>0.37971391417425226</v>
      </c>
      <c r="AB30" s="91">
        <v>0.45903771131339399</v>
      </c>
      <c r="AC30" s="91">
        <v>0.12093628088426528</v>
      </c>
      <c r="AD30" s="91">
        <v>1.0403120936280884E-2</v>
      </c>
      <c r="AE30" s="75">
        <v>7.9115889413892443E-2</v>
      </c>
      <c r="AF30" s="75">
        <v>9.8660675430275908E-3</v>
      </c>
      <c r="AG30" s="92">
        <v>0.2438517788572887</v>
      </c>
    </row>
    <row r="31" spans="1:33">
      <c r="A31" s="88" t="s">
        <v>2545</v>
      </c>
      <c r="B31" s="89" t="s">
        <v>2546</v>
      </c>
      <c r="C31" s="89" t="s">
        <v>190</v>
      </c>
      <c r="D31" s="89" t="s">
        <v>191</v>
      </c>
      <c r="E31" s="90" t="s">
        <v>27</v>
      </c>
      <c r="F31" s="90" t="s">
        <v>118</v>
      </c>
      <c r="G31" s="90" t="s">
        <v>61</v>
      </c>
      <c r="H31" s="91">
        <v>0.187</v>
      </c>
      <c r="I31" s="91">
        <v>2.5</v>
      </c>
      <c r="J31" s="91">
        <v>22980</v>
      </c>
      <c r="K31" s="91">
        <v>0.15419387242591664</v>
      </c>
      <c r="L31" s="75">
        <v>11178</v>
      </c>
      <c r="M31" s="75">
        <v>104.78833422794777</v>
      </c>
      <c r="N31" s="75" t="s">
        <v>2855</v>
      </c>
      <c r="O31" s="75">
        <v>0.25237072821613882</v>
      </c>
      <c r="P31" s="75">
        <v>0.12587224906065486</v>
      </c>
      <c r="Q31" s="75">
        <v>3.6410806942207906E-2</v>
      </c>
      <c r="R31" s="75">
        <v>0.33064949006977995</v>
      </c>
      <c r="S31" s="75">
        <v>0.25469672571121849</v>
      </c>
      <c r="T31" s="91">
        <v>0.46836982968369828</v>
      </c>
      <c r="U31" s="91">
        <v>0.53163017031630166</v>
      </c>
      <c r="V31" s="91">
        <v>96557</v>
      </c>
      <c r="W31" s="91">
        <v>0.52097507810013</v>
      </c>
      <c r="X31" s="91">
        <v>0.89902540327212899</v>
      </c>
      <c r="Y31" s="91">
        <v>822</v>
      </c>
      <c r="Z31" s="91">
        <v>3.0413625304136254E-2</v>
      </c>
      <c r="AA31" s="91">
        <v>0.32968369829683697</v>
      </c>
      <c r="AB31" s="91">
        <v>0.40754257907542579</v>
      </c>
      <c r="AC31" s="91">
        <v>0.21289537712895376</v>
      </c>
      <c r="AD31" s="91">
        <v>1.9464720194647202E-2</v>
      </c>
      <c r="AE31" s="75">
        <v>0.13200931008432351</v>
      </c>
      <c r="AF31" s="75">
        <v>9.8646718981305597E-3</v>
      </c>
      <c r="AG31" s="92">
        <v>0.16955095873781109</v>
      </c>
    </row>
    <row r="32" spans="1:33">
      <c r="A32" s="88" t="s">
        <v>1435</v>
      </c>
      <c r="B32" s="89" t="s">
        <v>1436</v>
      </c>
      <c r="C32" s="89" t="s">
        <v>574</v>
      </c>
      <c r="D32" s="89" t="s">
        <v>191</v>
      </c>
      <c r="E32" s="90" t="s">
        <v>27</v>
      </c>
      <c r="F32" s="90" t="s">
        <v>84</v>
      </c>
      <c r="G32" s="90" t="s">
        <v>81</v>
      </c>
      <c r="H32" s="91">
        <v>0.14699999999999999</v>
      </c>
      <c r="I32" s="91">
        <v>1.2999999999999989</v>
      </c>
      <c r="J32" s="91">
        <v>23000</v>
      </c>
      <c r="K32" s="91">
        <v>0.15519839276745362</v>
      </c>
      <c r="L32" s="75">
        <v>12312</v>
      </c>
      <c r="M32" s="75">
        <v>110.74043209876541</v>
      </c>
      <c r="N32" s="75" t="s">
        <v>2854</v>
      </c>
      <c r="O32" s="75">
        <v>0.17381416504223521</v>
      </c>
      <c r="P32" s="75">
        <v>9.8196881091617935E-2</v>
      </c>
      <c r="Q32" s="75">
        <v>0.1206140350877193</v>
      </c>
      <c r="R32" s="75">
        <v>0.31773879142300193</v>
      </c>
      <c r="S32" s="75">
        <v>0.2896361273554256</v>
      </c>
      <c r="T32" s="91">
        <v>0.47768281101614435</v>
      </c>
      <c r="U32" s="91">
        <v>0.5223171889838556</v>
      </c>
      <c r="V32" s="91">
        <v>119047</v>
      </c>
      <c r="W32" s="91">
        <v>0.53550238631814273</v>
      </c>
      <c r="X32" s="91">
        <v>0.89202741802975327</v>
      </c>
      <c r="Y32" s="91">
        <v>1053</v>
      </c>
      <c r="Z32" s="91">
        <v>1.8043684710351376E-2</v>
      </c>
      <c r="AA32" s="91">
        <v>0.34188034188034189</v>
      </c>
      <c r="AB32" s="91">
        <v>0.40835707502374169</v>
      </c>
      <c r="AC32" s="91">
        <v>0.2060778727445394</v>
      </c>
      <c r="AD32" s="91">
        <v>2.564102564102564E-2</v>
      </c>
      <c r="AE32" s="75">
        <v>9.9306478329723141E-2</v>
      </c>
      <c r="AF32" s="75">
        <v>9.541838833573001E-3</v>
      </c>
      <c r="AG32" s="92">
        <v>0.18592933724083952</v>
      </c>
    </row>
    <row r="33" spans="1:33">
      <c r="A33" s="88" t="s">
        <v>601</v>
      </c>
      <c r="B33" s="89" t="s">
        <v>602</v>
      </c>
      <c r="C33" s="89" t="s">
        <v>26</v>
      </c>
      <c r="D33" s="89" t="s">
        <v>191</v>
      </c>
      <c r="E33" s="90" t="s">
        <v>27</v>
      </c>
      <c r="F33" s="90" t="s">
        <v>71</v>
      </c>
      <c r="G33" s="90" t="s">
        <v>52</v>
      </c>
      <c r="H33" s="91">
        <v>0.187</v>
      </c>
      <c r="I33" s="91">
        <v>-1.3000000000000007</v>
      </c>
      <c r="J33" s="91">
        <v>20520</v>
      </c>
      <c r="K33" s="91">
        <v>0.20140515222482436</v>
      </c>
      <c r="L33" s="75">
        <v>12853</v>
      </c>
      <c r="M33" s="75">
        <v>91.402458569983651</v>
      </c>
      <c r="N33" s="75" t="s">
        <v>2856</v>
      </c>
      <c r="O33" s="75">
        <v>0.67447288570761688</v>
      </c>
      <c r="P33" s="75">
        <v>0.2054773204699292</v>
      </c>
      <c r="Q33" s="75">
        <v>3.24437874426204E-2</v>
      </c>
      <c r="R33" s="75"/>
      <c r="S33" s="75">
        <v>8.7606006379833498E-2</v>
      </c>
      <c r="T33" s="91">
        <v>0.4582195521572911</v>
      </c>
      <c r="U33" s="91">
        <v>0.54178044784270896</v>
      </c>
      <c r="V33" s="91">
        <v>110963</v>
      </c>
      <c r="W33" s="91">
        <v>0.52323267569504694</v>
      </c>
      <c r="X33" s="91">
        <v>0.87574720280725149</v>
      </c>
      <c r="Y33" s="91">
        <v>1831</v>
      </c>
      <c r="Z33" s="91">
        <v>2.1845985800109231E-2</v>
      </c>
      <c r="AA33" s="91">
        <v>0.3675587110868378</v>
      </c>
      <c r="AB33" s="91">
        <v>0.39213544511196069</v>
      </c>
      <c r="AC33" s="91">
        <v>0.19442927362097215</v>
      </c>
      <c r="AD33" s="91">
        <v>2.3484434735117424E-2</v>
      </c>
      <c r="AE33" s="75">
        <v>0.12906108009748407</v>
      </c>
      <c r="AF33" s="75">
        <v>9.3997319550933982E-3</v>
      </c>
      <c r="AG33" s="92">
        <v>0.15229163866965462</v>
      </c>
    </row>
    <row r="34" spans="1:33">
      <c r="A34" s="88" t="s">
        <v>1919</v>
      </c>
      <c r="B34" s="89" t="s">
        <v>1920</v>
      </c>
      <c r="C34" s="89" t="s">
        <v>190</v>
      </c>
      <c r="D34" s="89" t="s">
        <v>191</v>
      </c>
      <c r="E34" s="90" t="s">
        <v>27</v>
      </c>
      <c r="F34" s="90" t="s">
        <v>115</v>
      </c>
      <c r="G34" s="90" t="s">
        <v>48</v>
      </c>
      <c r="H34" s="91">
        <v>0.151</v>
      </c>
      <c r="I34" s="91">
        <v>2.2999999999999989</v>
      </c>
      <c r="J34" s="91">
        <v>23920</v>
      </c>
      <c r="K34" s="91">
        <v>0.14340344168260044</v>
      </c>
      <c r="L34" s="75">
        <v>21109</v>
      </c>
      <c r="M34" s="75">
        <v>113.35796579657968</v>
      </c>
      <c r="N34" s="75" t="s">
        <v>2854</v>
      </c>
      <c r="O34" s="75">
        <v>0.19977260883983136</v>
      </c>
      <c r="P34" s="75">
        <v>9.9767871523994509E-2</v>
      </c>
      <c r="Q34" s="75">
        <v>4.7752143635416175E-2</v>
      </c>
      <c r="R34" s="75">
        <v>0.1954142782699323</v>
      </c>
      <c r="S34" s="75">
        <v>0.45729309773082571</v>
      </c>
      <c r="T34" s="91">
        <v>0.4711191335740072</v>
      </c>
      <c r="U34" s="91">
        <v>0.52888086642599275</v>
      </c>
      <c r="V34" s="91">
        <v>186144</v>
      </c>
      <c r="W34" s="91">
        <v>0.51926778511133309</v>
      </c>
      <c r="X34" s="91">
        <v>0.90727587399437337</v>
      </c>
      <c r="Y34" s="91">
        <v>1108</v>
      </c>
      <c r="Z34" s="91">
        <v>2.9783393501805054E-2</v>
      </c>
      <c r="AA34" s="91">
        <v>0.36281588447653429</v>
      </c>
      <c r="AB34" s="91">
        <v>0.41967509025270761</v>
      </c>
      <c r="AC34" s="91">
        <v>0.16696750902527077</v>
      </c>
      <c r="AD34" s="91">
        <v>2.0758122743682311E-2</v>
      </c>
      <c r="AE34" s="75">
        <v>9.8914765244010966E-2</v>
      </c>
      <c r="AF34" s="75">
        <v>9.3951340191506787E-3</v>
      </c>
      <c r="AG34" s="92">
        <v>0.20789876481685829</v>
      </c>
    </row>
    <row r="35" spans="1:33">
      <c r="A35" s="88" t="s">
        <v>2491</v>
      </c>
      <c r="B35" s="89" t="s">
        <v>2492</v>
      </c>
      <c r="C35" s="89" t="s">
        <v>190</v>
      </c>
      <c r="D35" s="89" t="s">
        <v>191</v>
      </c>
      <c r="E35" s="90" t="s">
        <v>27</v>
      </c>
      <c r="F35" s="90" t="s">
        <v>187</v>
      </c>
      <c r="G35" s="90" t="s">
        <v>29</v>
      </c>
      <c r="H35" s="91">
        <v>0.14099999999999999</v>
      </c>
      <c r="I35" s="91">
        <v>1.9000000000000004</v>
      </c>
      <c r="J35" s="91">
        <v>23090</v>
      </c>
      <c r="K35" s="91">
        <v>0.16557294295810188</v>
      </c>
      <c r="L35" s="75">
        <v>10269</v>
      </c>
      <c r="M35" s="75">
        <v>114.07793358652258</v>
      </c>
      <c r="N35" s="75" t="s">
        <v>2854</v>
      </c>
      <c r="O35" s="75">
        <v>6.9432271886259611E-2</v>
      </c>
      <c r="P35" s="75">
        <v>9.3485246859479995E-2</v>
      </c>
      <c r="Q35" s="75">
        <v>8.9005745447463258E-2</v>
      </c>
      <c r="R35" s="75">
        <v>0.26896484565196221</v>
      </c>
      <c r="S35" s="75">
        <v>0.47911189015483496</v>
      </c>
      <c r="T35" s="91">
        <v>0.48106060606060608</v>
      </c>
      <c r="U35" s="91">
        <v>0.51893939393939392</v>
      </c>
      <c r="V35" s="91">
        <v>89107</v>
      </c>
      <c r="W35" s="91">
        <v>0.51937749540990297</v>
      </c>
      <c r="X35" s="91">
        <v>0.92622535691682895</v>
      </c>
      <c r="Y35" s="91">
        <v>264</v>
      </c>
      <c r="Z35" s="91">
        <v>4.5454545454545456E-2</v>
      </c>
      <c r="AA35" s="91">
        <v>0.34469696969696972</v>
      </c>
      <c r="AB35" s="91">
        <v>0.42424242424242425</v>
      </c>
      <c r="AC35" s="91">
        <v>0.18181818181818182</v>
      </c>
      <c r="AD35" s="91">
        <v>3.787878787878788E-3</v>
      </c>
      <c r="AE35" s="75">
        <v>8.5187806719516798E-2</v>
      </c>
      <c r="AF35" s="75">
        <v>9.0033975084937712E-3</v>
      </c>
      <c r="AG35" s="92">
        <v>0.24744714986787467</v>
      </c>
    </row>
    <row r="36" spans="1:33">
      <c r="A36" s="88" t="s">
        <v>1437</v>
      </c>
      <c r="B36" s="89" t="s">
        <v>1438</v>
      </c>
      <c r="C36" s="89" t="s">
        <v>26</v>
      </c>
      <c r="D36" s="89" t="s">
        <v>191</v>
      </c>
      <c r="E36" s="90" t="s">
        <v>27</v>
      </c>
      <c r="F36" s="90" t="s">
        <v>1104</v>
      </c>
      <c r="G36" s="90" t="s">
        <v>32</v>
      </c>
      <c r="H36" s="91">
        <v>0.17</v>
      </c>
      <c r="I36" s="91">
        <v>1.8000000000000007</v>
      </c>
      <c r="J36" s="91">
        <v>23060</v>
      </c>
      <c r="K36" s="91">
        <v>0.12652662432828521</v>
      </c>
      <c r="L36" s="75">
        <v>13267</v>
      </c>
      <c r="M36" s="75">
        <v>107.24503655687046</v>
      </c>
      <c r="N36" s="75" t="s">
        <v>2855</v>
      </c>
      <c r="O36" s="75">
        <v>0.23486847064144117</v>
      </c>
      <c r="P36" s="75">
        <v>0.14698123162734605</v>
      </c>
      <c r="Q36" s="75">
        <v>0.20313559960805005</v>
      </c>
      <c r="R36" s="75">
        <v>0.13461973317253334</v>
      </c>
      <c r="S36" s="75">
        <v>0.28039496495062938</v>
      </c>
      <c r="T36" s="91">
        <v>0.48947368421052634</v>
      </c>
      <c r="U36" s="91">
        <v>0.51052631578947372</v>
      </c>
      <c r="V36" s="91">
        <v>81445</v>
      </c>
      <c r="W36" s="91">
        <v>0.51742978215154734</v>
      </c>
      <c r="X36" s="91">
        <v>0.94597122371894493</v>
      </c>
      <c r="Y36" s="91">
        <v>380</v>
      </c>
      <c r="Z36" s="91">
        <v>0.05</v>
      </c>
      <c r="AA36" s="91">
        <v>0.38421052631578945</v>
      </c>
      <c r="AB36" s="91">
        <v>0.35263157894736841</v>
      </c>
      <c r="AC36" s="91">
        <v>0.19473684210526315</v>
      </c>
      <c r="AD36" s="91">
        <v>1.8421052631578946E-2</v>
      </c>
      <c r="AE36" s="75">
        <v>0.1510017348480609</v>
      </c>
      <c r="AF36" s="75">
        <v>8.3058182700020515E-3</v>
      </c>
      <c r="AG36" s="92">
        <v>0.16450743373066951</v>
      </c>
    </row>
    <row r="37" spans="1:33">
      <c r="A37" s="88" t="s">
        <v>1691</v>
      </c>
      <c r="B37" s="89" t="s">
        <v>1692</v>
      </c>
      <c r="C37" s="89" t="s">
        <v>574</v>
      </c>
      <c r="D37" s="89" t="s">
        <v>191</v>
      </c>
      <c r="E37" s="90" t="s">
        <v>27</v>
      </c>
      <c r="F37" s="90" t="s">
        <v>382</v>
      </c>
      <c r="G37" s="90" t="s">
        <v>33</v>
      </c>
      <c r="H37" s="91">
        <v>0.23499999999999999</v>
      </c>
      <c r="I37" s="91">
        <v>1.6000000000000014</v>
      </c>
      <c r="J37" s="91">
        <v>20240</v>
      </c>
      <c r="K37" s="91">
        <v>0.16657060518731992</v>
      </c>
      <c r="L37" s="75">
        <v>13649</v>
      </c>
      <c r="M37" s="75">
        <v>97.788468019635118</v>
      </c>
      <c r="N37" s="75" t="s">
        <v>2856</v>
      </c>
      <c r="O37" s="75">
        <v>0.27980071800131878</v>
      </c>
      <c r="P37" s="75">
        <v>0.17188072386255404</v>
      </c>
      <c r="Q37" s="75">
        <v>0.2366473734339512</v>
      </c>
      <c r="R37" s="75">
        <v>9.3193640559747964E-2</v>
      </c>
      <c r="S37" s="75">
        <v>0.21847754414242801</v>
      </c>
      <c r="T37" s="91">
        <v>0.47485380116959064</v>
      </c>
      <c r="U37" s="91">
        <v>0.52514619883040936</v>
      </c>
      <c r="V37" s="91">
        <v>117154</v>
      </c>
      <c r="W37" s="91">
        <v>0.53899593293950943</v>
      </c>
      <c r="X37" s="91">
        <v>0.88099700229627276</v>
      </c>
      <c r="Y37" s="91">
        <v>855</v>
      </c>
      <c r="Z37" s="91">
        <v>1.7543859649122806E-2</v>
      </c>
      <c r="AA37" s="91">
        <v>0.3695906432748538</v>
      </c>
      <c r="AB37" s="91">
        <v>0.35555555555555557</v>
      </c>
      <c r="AC37" s="91">
        <v>0.21403508771929824</v>
      </c>
      <c r="AD37" s="91">
        <v>4.3274853801169591E-2</v>
      </c>
      <c r="AE37" s="75">
        <v>0.10949314225426411</v>
      </c>
      <c r="AF37" s="75">
        <v>8.0519899185276366E-3</v>
      </c>
      <c r="AG37" s="92">
        <v>0.16584608170681672</v>
      </c>
    </row>
    <row r="38" spans="1:33">
      <c r="A38" s="88" t="s">
        <v>2035</v>
      </c>
      <c r="B38" s="89" t="s">
        <v>2036</v>
      </c>
      <c r="C38" s="89" t="s">
        <v>190</v>
      </c>
      <c r="D38" s="89" t="s">
        <v>191</v>
      </c>
      <c r="E38" s="90" t="s">
        <v>27</v>
      </c>
      <c r="F38" s="90" t="s">
        <v>177</v>
      </c>
      <c r="G38" s="90" t="s">
        <v>48</v>
      </c>
      <c r="H38" s="91">
        <v>0.20100000000000001</v>
      </c>
      <c r="I38" s="91">
        <v>3.7000000000000028</v>
      </c>
      <c r="J38" s="91">
        <v>21130</v>
      </c>
      <c r="K38" s="91">
        <v>0.14339826839826841</v>
      </c>
      <c r="L38" s="75">
        <v>20715</v>
      </c>
      <c r="M38" s="75">
        <v>98.56025585324646</v>
      </c>
      <c r="N38" s="75" t="s">
        <v>2856</v>
      </c>
      <c r="O38" s="75">
        <v>0.38836591841660634</v>
      </c>
      <c r="P38" s="75">
        <v>9.0127926623219889E-2</v>
      </c>
      <c r="Q38" s="75">
        <v>0.22162684045377745</v>
      </c>
      <c r="R38" s="75">
        <v>0.18102824040550325</v>
      </c>
      <c r="S38" s="75">
        <v>0.11885107410089307</v>
      </c>
      <c r="T38" s="91">
        <v>0.47739130434782606</v>
      </c>
      <c r="U38" s="91">
        <v>0.52260869565217394</v>
      </c>
      <c r="V38" s="91">
        <v>168161</v>
      </c>
      <c r="W38" s="91">
        <v>0.52993804400577327</v>
      </c>
      <c r="X38" s="91">
        <v>0.90084361699954729</v>
      </c>
      <c r="Y38" s="91">
        <v>1150</v>
      </c>
      <c r="Z38" s="91">
        <v>2.9565217391304348E-2</v>
      </c>
      <c r="AA38" s="91">
        <v>0.33913043478260868</v>
      </c>
      <c r="AB38" s="91">
        <v>0.41043478260869565</v>
      </c>
      <c r="AC38" s="91">
        <v>0.19391304347826088</v>
      </c>
      <c r="AD38" s="91">
        <v>2.6956521739130435E-2</v>
      </c>
      <c r="AE38" s="75">
        <v>0.14413536259067536</v>
      </c>
      <c r="AF38" s="75">
        <v>7.8841718419621083E-3</v>
      </c>
      <c r="AG38" s="92">
        <v>0.16467162411970748</v>
      </c>
    </row>
    <row r="39" spans="1:33">
      <c r="A39" s="88" t="s">
        <v>572</v>
      </c>
      <c r="B39" s="89" t="s">
        <v>573</v>
      </c>
      <c r="C39" s="89" t="s">
        <v>574</v>
      </c>
      <c r="D39" s="89" t="s">
        <v>191</v>
      </c>
      <c r="E39" s="90" t="s">
        <v>27</v>
      </c>
      <c r="F39" s="90" t="s">
        <v>391</v>
      </c>
      <c r="G39" s="90" t="s">
        <v>61</v>
      </c>
      <c r="H39" s="91">
        <v>0.16800000000000001</v>
      </c>
      <c r="I39" s="91">
        <v>2.1000000000000014</v>
      </c>
      <c r="J39" s="91">
        <v>22910</v>
      </c>
      <c r="K39" s="91">
        <v>0.15473790322580649</v>
      </c>
      <c r="L39" s="75">
        <v>14600</v>
      </c>
      <c r="M39" s="75">
        <v>105.6215</v>
      </c>
      <c r="N39" s="75" t="s">
        <v>2855</v>
      </c>
      <c r="O39" s="75">
        <v>0.28404109589041093</v>
      </c>
      <c r="P39" s="75">
        <v>6.7671232876712326E-2</v>
      </c>
      <c r="Q39" s="75">
        <v>0.1473972602739726</v>
      </c>
      <c r="R39" s="75">
        <v>0.18506849315068494</v>
      </c>
      <c r="S39" s="75">
        <v>0.31582191780821917</v>
      </c>
      <c r="T39" s="91">
        <v>0.37915984724495361</v>
      </c>
      <c r="U39" s="91">
        <v>0.62084015275504634</v>
      </c>
      <c r="V39" s="91">
        <v>124547</v>
      </c>
      <c r="W39" s="91">
        <v>0.5309135086747091</v>
      </c>
      <c r="X39" s="91">
        <v>0.71416500249057513</v>
      </c>
      <c r="Y39" s="91">
        <v>1833</v>
      </c>
      <c r="Z39" s="91">
        <v>1.5821058374249863E-2</v>
      </c>
      <c r="AA39" s="91">
        <v>0.39770867430441897</v>
      </c>
      <c r="AB39" s="91">
        <v>0.38952536824877249</v>
      </c>
      <c r="AC39" s="91">
        <v>0.17566830332787781</v>
      </c>
      <c r="AD39" s="91">
        <v>2.1276595744680851E-2</v>
      </c>
      <c r="AE39" s="75">
        <v>0.13923074851549141</v>
      </c>
      <c r="AF39" s="75">
        <v>7.8736181614983778E-3</v>
      </c>
      <c r="AG39" s="92">
        <v>0.15605854551819787</v>
      </c>
    </row>
    <row r="40" spans="1:33">
      <c r="A40" s="88" t="s">
        <v>1947</v>
      </c>
      <c r="B40" s="89" t="s">
        <v>1948</v>
      </c>
      <c r="C40" s="89" t="s">
        <v>574</v>
      </c>
      <c r="D40" s="89" t="s">
        <v>191</v>
      </c>
      <c r="E40" s="90" t="s">
        <v>27</v>
      </c>
      <c r="F40" s="90" t="s">
        <v>203</v>
      </c>
      <c r="G40" s="90" t="s">
        <v>42</v>
      </c>
      <c r="H40" s="91">
        <v>0.161</v>
      </c>
      <c r="I40" s="91">
        <v>2.6000000000000014</v>
      </c>
      <c r="J40" s="91">
        <v>22850</v>
      </c>
      <c r="K40" s="91">
        <v>0.14421632448673005</v>
      </c>
      <c r="L40" s="75">
        <v>9643</v>
      </c>
      <c r="M40" s="75">
        <v>112.47345224515192</v>
      </c>
      <c r="N40" s="75" t="s">
        <v>2854</v>
      </c>
      <c r="O40" s="75">
        <v>5.8176915897542258E-2</v>
      </c>
      <c r="P40" s="75">
        <v>0.14995333402468111</v>
      </c>
      <c r="Q40" s="75">
        <v>4.6043762314632385E-2</v>
      </c>
      <c r="R40" s="75">
        <v>0.34823187804625116</v>
      </c>
      <c r="S40" s="75">
        <v>0.39759410971689307</v>
      </c>
      <c r="T40" s="91">
        <v>0.46824408468244083</v>
      </c>
      <c r="U40" s="91">
        <v>0.53175591531755917</v>
      </c>
      <c r="V40" s="91">
        <v>84936</v>
      </c>
      <c r="W40" s="91">
        <v>0.53424916028229608</v>
      </c>
      <c r="X40" s="91">
        <v>0.87645263576085308</v>
      </c>
      <c r="Y40" s="91">
        <v>803</v>
      </c>
      <c r="Z40" s="91">
        <v>2.7397260273972601E-2</v>
      </c>
      <c r="AA40" s="91">
        <v>0.37733499377334995</v>
      </c>
      <c r="AB40" s="91">
        <v>0.41469489414694893</v>
      </c>
      <c r="AC40" s="91">
        <v>0.16438356164383561</v>
      </c>
      <c r="AD40" s="91">
        <v>1.61892901618929E-2</v>
      </c>
      <c r="AE40" s="75">
        <v>9.1358850753002124E-2</v>
      </c>
      <c r="AF40" s="75">
        <v>7.7201092879555146E-3</v>
      </c>
      <c r="AG40" s="92">
        <v>0.21061755805289009</v>
      </c>
    </row>
    <row r="41" spans="1:33">
      <c r="A41" s="88" t="s">
        <v>2425</v>
      </c>
      <c r="B41" s="89" t="s">
        <v>2426</v>
      </c>
      <c r="C41" s="89" t="s">
        <v>190</v>
      </c>
      <c r="D41" s="89" t="s">
        <v>191</v>
      </c>
      <c r="E41" s="90" t="s">
        <v>27</v>
      </c>
      <c r="F41" s="90" t="s">
        <v>479</v>
      </c>
      <c r="G41" s="90" t="s">
        <v>76</v>
      </c>
      <c r="H41" s="91">
        <v>0.185</v>
      </c>
      <c r="I41" s="91">
        <v>1.6000000000000014</v>
      </c>
      <c r="J41" s="91">
        <v>22700</v>
      </c>
      <c r="K41" s="91">
        <v>0.15816326530612246</v>
      </c>
      <c r="L41" s="75">
        <v>25647</v>
      </c>
      <c r="M41" s="75">
        <v>104.04797052286817</v>
      </c>
      <c r="N41" s="75" t="s">
        <v>2855</v>
      </c>
      <c r="O41" s="75">
        <v>0.26700978671969433</v>
      </c>
      <c r="P41" s="75">
        <v>9.2213514251179476E-2</v>
      </c>
      <c r="Q41" s="75">
        <v>0.21476196046321211</v>
      </c>
      <c r="R41" s="75">
        <v>0.21675049713416775</v>
      </c>
      <c r="S41" s="75">
        <v>0.20926424143174638</v>
      </c>
      <c r="T41" s="91">
        <v>0.4443359375</v>
      </c>
      <c r="U41" s="91">
        <v>0.5556640625</v>
      </c>
      <c r="V41" s="91">
        <v>244613</v>
      </c>
      <c r="W41" s="91">
        <v>0.53885806052248386</v>
      </c>
      <c r="X41" s="91">
        <v>0.82458808738829303</v>
      </c>
      <c r="Y41" s="91">
        <v>1024</v>
      </c>
      <c r="Z41" s="91">
        <v>2.63671875E-2</v>
      </c>
      <c r="AA41" s="91">
        <v>0.306640625</v>
      </c>
      <c r="AB41" s="91">
        <v>0.3740234375</v>
      </c>
      <c r="AC41" s="91">
        <v>0.2294921875</v>
      </c>
      <c r="AD41" s="91">
        <v>6.34765625E-2</v>
      </c>
      <c r="AE41" s="75">
        <v>9.1285640607405003E-2</v>
      </c>
      <c r="AF41" s="75">
        <v>7.5470553278213122E-3</v>
      </c>
      <c r="AG41" s="92">
        <v>0.16979892959948317</v>
      </c>
    </row>
    <row r="42" spans="1:33">
      <c r="A42" s="88" t="s">
        <v>2495</v>
      </c>
      <c r="B42" s="89" t="s">
        <v>2496</v>
      </c>
      <c r="C42" s="89" t="s">
        <v>190</v>
      </c>
      <c r="D42" s="89" t="s">
        <v>191</v>
      </c>
      <c r="E42" s="90" t="s">
        <v>27</v>
      </c>
      <c r="F42" s="90" t="s">
        <v>555</v>
      </c>
      <c r="G42" s="90" t="s">
        <v>42</v>
      </c>
      <c r="H42" s="91">
        <v>0.14599999999999999</v>
      </c>
      <c r="I42" s="91">
        <v>1.7999999999999989</v>
      </c>
      <c r="J42" s="91">
        <v>24330</v>
      </c>
      <c r="K42" s="91">
        <v>0.16971153846153841</v>
      </c>
      <c r="L42" s="75">
        <v>37402</v>
      </c>
      <c r="M42" s="75">
        <v>117.09822202021283</v>
      </c>
      <c r="N42" s="75" t="s">
        <v>2854</v>
      </c>
      <c r="O42" s="75">
        <v>0.12234639858831078</v>
      </c>
      <c r="P42" s="75">
        <v>0.10330998342334635</v>
      </c>
      <c r="Q42" s="75">
        <v>7.9888776001283357E-2</v>
      </c>
      <c r="R42" s="75">
        <v>0.17392118068552484</v>
      </c>
      <c r="S42" s="75">
        <v>0.52053366130153467</v>
      </c>
      <c r="T42" s="91">
        <v>0.47513227513227513</v>
      </c>
      <c r="U42" s="91">
        <v>0.52486772486772482</v>
      </c>
      <c r="V42" s="91">
        <v>359328</v>
      </c>
      <c r="W42" s="91">
        <v>0.5353372525766591</v>
      </c>
      <c r="X42" s="91">
        <v>0.88753822538108773</v>
      </c>
      <c r="Y42" s="91">
        <v>945</v>
      </c>
      <c r="Z42" s="91">
        <v>2.7513227513227514E-2</v>
      </c>
      <c r="AA42" s="91">
        <v>0.38201058201058202</v>
      </c>
      <c r="AB42" s="91">
        <v>0.38306878306878306</v>
      </c>
      <c r="AC42" s="91">
        <v>0.18412698412698414</v>
      </c>
      <c r="AD42" s="91">
        <v>2.328042328042328E-2</v>
      </c>
      <c r="AE42" s="75">
        <v>8.7526186541981452E-2</v>
      </c>
      <c r="AF42" s="75">
        <v>7.488569318873311E-3</v>
      </c>
      <c r="AG42" s="92">
        <v>0.18097876935879953</v>
      </c>
    </row>
    <row r="43" spans="1:33">
      <c r="A43" s="88" t="s">
        <v>1221</v>
      </c>
      <c r="B43" s="89" t="s">
        <v>1222</v>
      </c>
      <c r="C43" s="89" t="s">
        <v>190</v>
      </c>
      <c r="D43" s="89" t="s">
        <v>191</v>
      </c>
      <c r="E43" s="90" t="s">
        <v>27</v>
      </c>
      <c r="F43" s="90" t="s">
        <v>130</v>
      </c>
      <c r="G43" s="90" t="s">
        <v>48</v>
      </c>
      <c r="H43" s="91">
        <v>0.16699999999999998</v>
      </c>
      <c r="I43" s="91">
        <v>3.3999999999999986</v>
      </c>
      <c r="J43" s="91">
        <v>23010</v>
      </c>
      <c r="K43" s="91">
        <v>0.12794117647058822</v>
      </c>
      <c r="L43" s="75">
        <v>13705</v>
      </c>
      <c r="M43" s="75">
        <v>108.35039766508574</v>
      </c>
      <c r="N43" s="75" t="s">
        <v>2854</v>
      </c>
      <c r="O43" s="75">
        <v>0.13878146661802263</v>
      </c>
      <c r="P43" s="75">
        <v>0.17570229843122948</v>
      </c>
      <c r="Q43" s="75">
        <v>8.3765049252097781E-2</v>
      </c>
      <c r="R43" s="75">
        <v>0.30412258299890549</v>
      </c>
      <c r="S43" s="75">
        <v>0.29762860269974462</v>
      </c>
      <c r="T43" s="91">
        <v>0.48768472906403942</v>
      </c>
      <c r="U43" s="91">
        <v>0.51231527093596063</v>
      </c>
      <c r="V43" s="91">
        <v>128861</v>
      </c>
      <c r="W43" s="91">
        <v>0.53487049643035034</v>
      </c>
      <c r="X43" s="91">
        <v>0.91178094944248744</v>
      </c>
      <c r="Y43" s="91">
        <v>609</v>
      </c>
      <c r="Z43" s="91">
        <v>2.4630541871921183E-2</v>
      </c>
      <c r="AA43" s="91">
        <v>0.33990147783251229</v>
      </c>
      <c r="AB43" s="91">
        <v>0.4154351395730706</v>
      </c>
      <c r="AC43" s="91">
        <v>0.19704433497536947</v>
      </c>
      <c r="AD43" s="91">
        <v>2.2988505747126436E-2</v>
      </c>
      <c r="AE43" s="75">
        <v>8.1379506198717325E-2</v>
      </c>
      <c r="AF43" s="75">
        <v>7.424261377274863E-3</v>
      </c>
      <c r="AG43" s="92">
        <v>0.20823768455003094</v>
      </c>
    </row>
    <row r="44" spans="1:33">
      <c r="A44" s="88" t="s">
        <v>1149</v>
      </c>
      <c r="B44" s="89" t="s">
        <v>1150</v>
      </c>
      <c r="C44" s="89" t="s">
        <v>190</v>
      </c>
      <c r="D44" s="89" t="s">
        <v>191</v>
      </c>
      <c r="E44" s="90" t="s">
        <v>27</v>
      </c>
      <c r="F44" s="90" t="s">
        <v>198</v>
      </c>
      <c r="G44" s="90" t="s">
        <v>33</v>
      </c>
      <c r="H44" s="91">
        <v>0.2</v>
      </c>
      <c r="I44" s="91">
        <v>1.1999999999999993</v>
      </c>
      <c r="J44" s="91">
        <v>22460</v>
      </c>
      <c r="K44" s="91">
        <v>0.16252587991718426</v>
      </c>
      <c r="L44" s="75">
        <v>21527</v>
      </c>
      <c r="M44" s="75">
        <v>112.94621173410137</v>
      </c>
      <c r="N44" s="75" t="s">
        <v>2854</v>
      </c>
      <c r="O44" s="75">
        <v>0.18771774980257352</v>
      </c>
      <c r="P44" s="75">
        <v>8.1293259627444603E-2</v>
      </c>
      <c r="Q44" s="75">
        <v>4.2644121335996654E-2</v>
      </c>
      <c r="R44" s="75">
        <v>0.18906489524782832</v>
      </c>
      <c r="S44" s="75">
        <v>0.49927997398615692</v>
      </c>
      <c r="T44" s="91">
        <v>0.48459715639810425</v>
      </c>
      <c r="U44" s="91">
        <v>0.5154028436018957</v>
      </c>
      <c r="V44" s="91">
        <v>218656</v>
      </c>
      <c r="W44" s="91">
        <v>0.53422070417958512</v>
      </c>
      <c r="X44" s="91">
        <v>0.90711039951607852</v>
      </c>
      <c r="Y44" s="91">
        <v>844</v>
      </c>
      <c r="Z44" s="91">
        <v>3.6729857819905211E-2</v>
      </c>
      <c r="AA44" s="91">
        <v>0.31516587677725116</v>
      </c>
      <c r="AB44" s="91">
        <v>0.41113744075829384</v>
      </c>
      <c r="AC44" s="91">
        <v>0.20497630331753555</v>
      </c>
      <c r="AD44" s="91">
        <v>3.1990521327014215E-2</v>
      </c>
      <c r="AE44" s="75">
        <v>0.1092574567608359</v>
      </c>
      <c r="AF44" s="75">
        <v>7.3454364899532242E-3</v>
      </c>
      <c r="AG44" s="92">
        <v>0.1523606672367524</v>
      </c>
    </row>
    <row r="45" spans="1:33">
      <c r="A45" s="88" t="s">
        <v>1053</v>
      </c>
      <c r="B45" s="89" t="s">
        <v>1054</v>
      </c>
      <c r="C45" s="89" t="s">
        <v>26</v>
      </c>
      <c r="D45" s="89" t="s">
        <v>191</v>
      </c>
      <c r="E45" s="90" t="s">
        <v>27</v>
      </c>
      <c r="F45" s="90" t="s">
        <v>503</v>
      </c>
      <c r="G45" s="90" t="s">
        <v>29</v>
      </c>
      <c r="H45" s="91">
        <v>0.129</v>
      </c>
      <c r="I45" s="91">
        <v>1.2000000000000011</v>
      </c>
      <c r="J45" s="91">
        <v>22980</v>
      </c>
      <c r="K45" s="91">
        <v>0.17304747320061264</v>
      </c>
      <c r="L45" s="75">
        <v>9811</v>
      </c>
      <c r="M45" s="75">
        <v>108.68114361431046</v>
      </c>
      <c r="N45" s="75" t="s">
        <v>2854</v>
      </c>
      <c r="O45" s="75">
        <v>4.9842014065844459E-2</v>
      </c>
      <c r="P45" s="75">
        <v>0.11680766486596678</v>
      </c>
      <c r="Q45" s="75">
        <v>0.31536030985628377</v>
      </c>
      <c r="R45" s="75">
        <v>0.31902966058505761</v>
      </c>
      <c r="S45" s="75">
        <v>0.19896035062684742</v>
      </c>
      <c r="T45" s="91">
        <v>0.47258064516129034</v>
      </c>
      <c r="U45" s="91">
        <v>0.52741935483870972</v>
      </c>
      <c r="V45" s="91">
        <v>87973</v>
      </c>
      <c r="W45" s="91">
        <v>0.52679704903111457</v>
      </c>
      <c r="X45" s="91">
        <v>0.89708293930359129</v>
      </c>
      <c r="Y45" s="91">
        <v>620</v>
      </c>
      <c r="Z45" s="91">
        <v>1.935483870967742E-2</v>
      </c>
      <c r="AA45" s="91">
        <v>0.32580645161290323</v>
      </c>
      <c r="AB45" s="91">
        <v>0.42741935483870969</v>
      </c>
      <c r="AC45" s="91">
        <v>0.20967741935483872</v>
      </c>
      <c r="AD45" s="91">
        <v>1.7741935483870968E-2</v>
      </c>
      <c r="AE45" s="75">
        <v>6.0042119532327951E-2</v>
      </c>
      <c r="AF45" s="75">
        <v>7.2426230301856648E-3</v>
      </c>
      <c r="AG45" s="92">
        <v>0.23648422938200478</v>
      </c>
    </row>
    <row r="46" spans="1:33">
      <c r="A46" s="88" t="s">
        <v>1655</v>
      </c>
      <c r="B46" s="89" t="s">
        <v>1656</v>
      </c>
      <c r="C46" s="89" t="s">
        <v>190</v>
      </c>
      <c r="D46" s="89" t="s">
        <v>191</v>
      </c>
      <c r="E46" s="90" t="s">
        <v>27</v>
      </c>
      <c r="F46" s="90" t="s">
        <v>124</v>
      </c>
      <c r="G46" s="90" t="s">
        <v>29</v>
      </c>
      <c r="H46" s="91">
        <v>0.14000000000000001</v>
      </c>
      <c r="I46" s="91">
        <v>2.5999999999999996</v>
      </c>
      <c r="J46" s="91">
        <v>24480</v>
      </c>
      <c r="K46" s="91">
        <v>0.13966480446927365</v>
      </c>
      <c r="L46" s="75">
        <v>21070</v>
      </c>
      <c r="M46" s="75">
        <v>118.71479829140958</v>
      </c>
      <c r="N46" s="75" t="s">
        <v>2858</v>
      </c>
      <c r="O46" s="75">
        <v>0.12937826293308022</v>
      </c>
      <c r="P46" s="75">
        <v>3.7683910773611773E-2</v>
      </c>
      <c r="Q46" s="75">
        <v>5.4057902230659705E-2</v>
      </c>
      <c r="R46" s="75">
        <v>0.24893213099193165</v>
      </c>
      <c r="S46" s="75">
        <v>0.52994779307071671</v>
      </c>
      <c r="T46" s="91">
        <v>0.46998123827392119</v>
      </c>
      <c r="U46" s="91">
        <v>0.53001876172607876</v>
      </c>
      <c r="V46" s="91">
        <v>194953</v>
      </c>
      <c r="W46" s="91">
        <v>0.52255152393996984</v>
      </c>
      <c r="X46" s="91">
        <v>0.89939693358910222</v>
      </c>
      <c r="Y46" s="91">
        <v>1066</v>
      </c>
      <c r="Z46" s="91">
        <v>2.7204502814258912E-2</v>
      </c>
      <c r="AA46" s="91">
        <v>0.39962476547842402</v>
      </c>
      <c r="AB46" s="91">
        <v>0.43058161350844276</v>
      </c>
      <c r="AC46" s="91">
        <v>0.13227016885553472</v>
      </c>
      <c r="AD46" s="91">
        <v>1.0318949343339587E-2</v>
      </c>
      <c r="AE46" s="75">
        <v>7.2329638480051639E-2</v>
      </c>
      <c r="AF46" s="75">
        <v>7.0769335995109631E-3</v>
      </c>
      <c r="AG46" s="92">
        <v>0.22806278828191459</v>
      </c>
    </row>
    <row r="47" spans="1:33">
      <c r="A47" s="88" t="s">
        <v>1699</v>
      </c>
      <c r="B47" s="89" t="s">
        <v>1700</v>
      </c>
      <c r="C47" s="89" t="s">
        <v>190</v>
      </c>
      <c r="D47" s="89" t="s">
        <v>191</v>
      </c>
      <c r="E47" s="90" t="s">
        <v>27</v>
      </c>
      <c r="F47" s="90" t="s">
        <v>142</v>
      </c>
      <c r="G47" s="90" t="s">
        <v>76</v>
      </c>
      <c r="H47" s="91">
        <v>0.17199999999999999</v>
      </c>
      <c r="I47" s="91">
        <v>0.39999999999999858</v>
      </c>
      <c r="J47" s="91">
        <v>22600</v>
      </c>
      <c r="K47" s="91">
        <v>0.17892540427751702</v>
      </c>
      <c r="L47" s="75">
        <v>19638</v>
      </c>
      <c r="M47" s="75">
        <v>104.34198492718198</v>
      </c>
      <c r="N47" s="75" t="s">
        <v>2855</v>
      </c>
      <c r="O47" s="75">
        <v>0.27013952540991953</v>
      </c>
      <c r="P47" s="75">
        <v>8.0507179957225783E-2</v>
      </c>
      <c r="Q47" s="75">
        <v>0.20282106120786231</v>
      </c>
      <c r="R47" s="75">
        <v>0.23378144413891438</v>
      </c>
      <c r="S47" s="75">
        <v>0.21275078928607802</v>
      </c>
      <c r="T47" s="91">
        <v>0.48532731376975169</v>
      </c>
      <c r="U47" s="91">
        <v>0.51467268623024831</v>
      </c>
      <c r="V47" s="91">
        <v>196076</v>
      </c>
      <c r="W47" s="91">
        <v>0.53495503754147022</v>
      </c>
      <c r="X47" s="91">
        <v>0.90723010292641404</v>
      </c>
      <c r="Y47" s="91">
        <v>443</v>
      </c>
      <c r="Z47" s="91">
        <v>1.8058690744920992E-2</v>
      </c>
      <c r="AA47" s="91">
        <v>0.32054176072234764</v>
      </c>
      <c r="AB47" s="91">
        <v>0.39503386004514673</v>
      </c>
      <c r="AC47" s="91">
        <v>0.22799097065462753</v>
      </c>
      <c r="AD47" s="91">
        <v>3.8374717832957109E-2</v>
      </c>
      <c r="AE47" s="75">
        <v>0.10350957115166456</v>
      </c>
      <c r="AF47" s="75">
        <v>7.0745236755366189E-3</v>
      </c>
      <c r="AG47" s="92">
        <v>0.16550767746603426</v>
      </c>
    </row>
    <row r="48" spans="1:33">
      <c r="A48" s="88" t="s">
        <v>1607</v>
      </c>
      <c r="B48" s="89" t="s">
        <v>1608</v>
      </c>
      <c r="C48" s="89" t="s">
        <v>26</v>
      </c>
      <c r="D48" s="89" t="s">
        <v>191</v>
      </c>
      <c r="E48" s="90" t="s">
        <v>27</v>
      </c>
      <c r="F48" s="90" t="s">
        <v>47</v>
      </c>
      <c r="G48" s="90" t="s">
        <v>48</v>
      </c>
      <c r="H48" s="91">
        <v>0.151</v>
      </c>
      <c r="I48" s="91">
        <v>9.9999999999999645E-2</v>
      </c>
      <c r="J48" s="91">
        <v>22540</v>
      </c>
      <c r="K48" s="91">
        <v>0.18382352941176472</v>
      </c>
      <c r="L48" s="75">
        <v>11515</v>
      </c>
      <c r="M48" s="75">
        <v>106.3062353452019</v>
      </c>
      <c r="N48" s="75" t="s">
        <v>2855</v>
      </c>
      <c r="O48" s="75">
        <v>5.1324359531046457E-2</v>
      </c>
      <c r="P48" s="75">
        <v>0.3557099435518889</v>
      </c>
      <c r="Q48" s="75">
        <v>0.18940512375162832</v>
      </c>
      <c r="R48" s="75">
        <v>0.12401215805471125</v>
      </c>
      <c r="S48" s="75">
        <v>0.27954841511072515</v>
      </c>
      <c r="T48" s="91">
        <v>0.46206225680933855</v>
      </c>
      <c r="U48" s="91">
        <v>0.53793774319066145</v>
      </c>
      <c r="V48" s="91">
        <v>92231</v>
      </c>
      <c r="W48" s="91">
        <v>0.52633050663683989</v>
      </c>
      <c r="X48" s="91">
        <v>0.87789373973748119</v>
      </c>
      <c r="Y48" s="91">
        <v>1028</v>
      </c>
      <c r="Z48" s="91">
        <v>3.3073929961089495E-2</v>
      </c>
      <c r="AA48" s="91">
        <v>0.37840466926070038</v>
      </c>
      <c r="AB48" s="91">
        <v>0.39007782101167315</v>
      </c>
      <c r="AC48" s="91">
        <v>0.17023346303501946</v>
      </c>
      <c r="AD48" s="91">
        <v>2.821011673151751E-2</v>
      </c>
      <c r="AE48" s="75">
        <v>7.8891038846709005E-2</v>
      </c>
      <c r="AF48" s="75">
        <v>7.0203818980502913E-3</v>
      </c>
      <c r="AG48" s="92">
        <v>0.22096551477587062</v>
      </c>
    </row>
    <row r="49" spans="1:33">
      <c r="A49" s="88" t="s">
        <v>188</v>
      </c>
      <c r="B49" s="89" t="s">
        <v>189</v>
      </c>
      <c r="C49" s="89" t="s">
        <v>190</v>
      </c>
      <c r="D49" s="89" t="s">
        <v>191</v>
      </c>
      <c r="E49" s="90" t="s">
        <v>27</v>
      </c>
      <c r="F49" s="90" t="s">
        <v>33</v>
      </c>
      <c r="G49" s="90" t="s">
        <v>81</v>
      </c>
      <c r="H49" s="91">
        <v>0.183</v>
      </c>
      <c r="I49" s="91">
        <v>2.8000000000000007</v>
      </c>
      <c r="J49" s="91">
        <v>22050</v>
      </c>
      <c r="K49" s="91">
        <v>0.1342592592592593</v>
      </c>
      <c r="L49" s="75">
        <v>24271</v>
      </c>
      <c r="M49" s="75">
        <v>105.65705162539658</v>
      </c>
      <c r="N49" s="75" t="s">
        <v>2855</v>
      </c>
      <c r="O49" s="75">
        <v>0.30011124387128674</v>
      </c>
      <c r="P49" s="75">
        <v>0.1738288492439537</v>
      </c>
      <c r="Q49" s="75">
        <v>6.7899962918709575E-2</v>
      </c>
      <c r="R49" s="75">
        <v>0.16253965638004203</v>
      </c>
      <c r="S49" s="75">
        <v>0.295620287586008</v>
      </c>
      <c r="T49" s="91">
        <v>0.47792706333973128</v>
      </c>
      <c r="U49" s="91">
        <v>0.52207293666026866</v>
      </c>
      <c r="V49" s="91">
        <v>209852</v>
      </c>
      <c r="W49" s="91">
        <v>0.53355911173488324</v>
      </c>
      <c r="X49" s="91">
        <v>0.8957340486337817</v>
      </c>
      <c r="Y49" s="91">
        <v>1563</v>
      </c>
      <c r="Z49" s="91">
        <v>3.5188739603326934E-2</v>
      </c>
      <c r="AA49" s="91">
        <v>0.36276391554702497</v>
      </c>
      <c r="AB49" s="91">
        <v>0.35828534868841971</v>
      </c>
      <c r="AC49" s="91">
        <v>0.20985284708893154</v>
      </c>
      <c r="AD49" s="91">
        <v>3.3909149072296862E-2</v>
      </c>
      <c r="AE49" s="75">
        <v>0.13031927195937454</v>
      </c>
      <c r="AF49" s="75">
        <v>6.9224194278244252E-3</v>
      </c>
      <c r="AG49" s="92">
        <v>0.15115692091105637</v>
      </c>
    </row>
    <row r="50" spans="1:33">
      <c r="A50" s="88" t="s">
        <v>1971</v>
      </c>
      <c r="B50" s="89" t="s">
        <v>1972</v>
      </c>
      <c r="C50" s="89" t="s">
        <v>26</v>
      </c>
      <c r="D50" s="89" t="s">
        <v>191</v>
      </c>
      <c r="E50" s="90" t="s">
        <v>27</v>
      </c>
      <c r="F50" s="90" t="s">
        <v>328</v>
      </c>
      <c r="G50" s="90" t="s">
        <v>32</v>
      </c>
      <c r="H50" s="91">
        <v>0.13400000000000001</v>
      </c>
      <c r="I50" s="91">
        <v>2.8000000000000007</v>
      </c>
      <c r="J50" s="91">
        <v>24920</v>
      </c>
      <c r="K50" s="91">
        <v>8.6312118570183172E-2</v>
      </c>
      <c r="L50" s="75">
        <v>10943</v>
      </c>
      <c r="M50" s="75">
        <v>104.90109659142833</v>
      </c>
      <c r="N50" s="75" t="s">
        <v>2855</v>
      </c>
      <c r="O50" s="75">
        <v>0.23823448780042036</v>
      </c>
      <c r="P50" s="75">
        <v>0.20716439733162756</v>
      </c>
      <c r="Q50" s="75">
        <v>0.11934570044777484</v>
      </c>
      <c r="R50" s="75">
        <v>0.32550488897011787</v>
      </c>
      <c r="S50" s="75">
        <v>0.10975052545005939</v>
      </c>
      <c r="T50" s="91">
        <v>0.48167539267015708</v>
      </c>
      <c r="U50" s="91">
        <v>0.51832460732984298</v>
      </c>
      <c r="V50" s="91">
        <v>78858</v>
      </c>
      <c r="W50" s="91">
        <v>0.50606120890474693</v>
      </c>
      <c r="X50" s="91">
        <v>0.95181251634092379</v>
      </c>
      <c r="Y50" s="91">
        <v>573</v>
      </c>
      <c r="Z50" s="91">
        <v>3.4904013961605584E-2</v>
      </c>
      <c r="AA50" s="91">
        <v>0.32286212914485168</v>
      </c>
      <c r="AB50" s="91">
        <v>0.42408376963350786</v>
      </c>
      <c r="AC50" s="91">
        <v>0.18324607329842932</v>
      </c>
      <c r="AD50" s="91">
        <v>3.3158813263525308E-2</v>
      </c>
      <c r="AE50" s="75">
        <v>0.11111272165048075</v>
      </c>
      <c r="AF50" s="75">
        <v>6.7932550611199691E-3</v>
      </c>
      <c r="AG50" s="92">
        <v>0.20730057496255497</v>
      </c>
    </row>
    <row r="51" spans="1:33">
      <c r="A51" s="88" t="s">
        <v>870</v>
      </c>
      <c r="B51" s="89" t="s">
        <v>871</v>
      </c>
      <c r="C51" s="89" t="s">
        <v>190</v>
      </c>
      <c r="D51" s="89" t="s">
        <v>191</v>
      </c>
      <c r="E51" s="90" t="s">
        <v>27</v>
      </c>
      <c r="F51" s="90" t="s">
        <v>333</v>
      </c>
      <c r="G51" s="90" t="s">
        <v>48</v>
      </c>
      <c r="H51" s="91">
        <v>0.17</v>
      </c>
      <c r="I51" s="91">
        <v>2.1999999999999993</v>
      </c>
      <c r="J51" s="91">
        <v>23920</v>
      </c>
      <c r="K51" s="91">
        <v>0.16116504854368929</v>
      </c>
      <c r="L51" s="75">
        <v>68273</v>
      </c>
      <c r="M51" s="75">
        <v>110.86589720680207</v>
      </c>
      <c r="N51" s="75" t="s">
        <v>2854</v>
      </c>
      <c r="O51" s="75">
        <v>0.28941162685102456</v>
      </c>
      <c r="P51" s="75">
        <v>8.6710705549778097E-2</v>
      </c>
      <c r="Q51" s="75">
        <v>0.10112343093170068</v>
      </c>
      <c r="R51" s="75">
        <v>0.11604880406602903</v>
      </c>
      <c r="S51" s="75">
        <v>0.40670543260146763</v>
      </c>
      <c r="T51" s="91">
        <v>0.48187995469988676</v>
      </c>
      <c r="U51" s="91">
        <v>0.51812004530011324</v>
      </c>
      <c r="V51" s="91">
        <v>593841</v>
      </c>
      <c r="W51" s="91">
        <v>0.53181299171170526</v>
      </c>
      <c r="X51" s="91">
        <v>0.90610790298465083</v>
      </c>
      <c r="Y51" s="91">
        <v>1766</v>
      </c>
      <c r="Z51" s="91">
        <v>2.9445073612684031E-2</v>
      </c>
      <c r="AA51" s="91">
        <v>0.3607021517553794</v>
      </c>
      <c r="AB51" s="91">
        <v>0.39977349943374857</v>
      </c>
      <c r="AC51" s="91">
        <v>0.18063420158550397</v>
      </c>
      <c r="AD51" s="91">
        <v>2.9445073612684031E-2</v>
      </c>
      <c r="AE51" s="75">
        <v>0.1274966311323398</v>
      </c>
      <c r="AF51" s="75">
        <v>6.7440552388964301E-3</v>
      </c>
      <c r="AG51" s="92">
        <v>0.11417354074837666</v>
      </c>
    </row>
    <row r="52" spans="1:33">
      <c r="A52" s="88" t="s">
        <v>1659</v>
      </c>
      <c r="B52" s="89" t="s">
        <v>1660</v>
      </c>
      <c r="C52" s="89" t="s">
        <v>190</v>
      </c>
      <c r="D52" s="89" t="s">
        <v>191</v>
      </c>
      <c r="E52" s="90" t="s">
        <v>27</v>
      </c>
      <c r="F52" s="90" t="s">
        <v>109</v>
      </c>
      <c r="G52" s="90" t="s">
        <v>38</v>
      </c>
      <c r="H52" s="91">
        <v>0.152</v>
      </c>
      <c r="I52" s="91">
        <v>3.0999999999999996</v>
      </c>
      <c r="J52" s="91">
        <v>23180</v>
      </c>
      <c r="K52" s="91">
        <v>0.1285296981499513</v>
      </c>
      <c r="L52" s="75">
        <v>12212</v>
      </c>
      <c r="M52" s="75">
        <v>111.6435473304946</v>
      </c>
      <c r="N52" s="75" t="s">
        <v>2854</v>
      </c>
      <c r="O52" s="75">
        <v>9.204061578774976E-2</v>
      </c>
      <c r="P52" s="75">
        <v>8.7536849000982644E-2</v>
      </c>
      <c r="Q52" s="75">
        <v>0.27309204061578773</v>
      </c>
      <c r="R52" s="75">
        <v>0.19235178512938095</v>
      </c>
      <c r="S52" s="75">
        <v>0.35497870946609894</v>
      </c>
      <c r="T52" s="91">
        <v>0.47583643122676578</v>
      </c>
      <c r="U52" s="91">
        <v>0.52416356877323422</v>
      </c>
      <c r="V52" s="91">
        <v>112974</v>
      </c>
      <c r="W52" s="91">
        <v>0.53540657611631892</v>
      </c>
      <c r="X52" s="91">
        <v>0.8887384885675903</v>
      </c>
      <c r="Y52" s="91">
        <v>538</v>
      </c>
      <c r="Z52" s="91">
        <v>3.717472118959108E-2</v>
      </c>
      <c r="AA52" s="91">
        <v>0.35873605947955389</v>
      </c>
      <c r="AB52" s="91">
        <v>0.40520446096654272</v>
      </c>
      <c r="AC52" s="91">
        <v>0.16914498141263939</v>
      </c>
      <c r="AD52" s="91">
        <v>2.9739776951672861E-2</v>
      </c>
      <c r="AE52" s="75">
        <v>9.6005723328395409E-2</v>
      </c>
      <c r="AF52" s="75">
        <v>6.3298767851380092E-3</v>
      </c>
      <c r="AG52" s="92">
        <v>0.1683327306730743</v>
      </c>
    </row>
    <row r="53" spans="1:33">
      <c r="A53" s="88" t="s">
        <v>2161</v>
      </c>
      <c r="B53" s="89" t="s">
        <v>2162</v>
      </c>
      <c r="C53" s="89" t="s">
        <v>190</v>
      </c>
      <c r="D53" s="89" t="s">
        <v>191</v>
      </c>
      <c r="E53" s="90" t="s">
        <v>27</v>
      </c>
      <c r="F53" s="90" t="s">
        <v>133</v>
      </c>
      <c r="G53" s="90" t="s">
        <v>33</v>
      </c>
      <c r="H53" s="91">
        <v>0.17399999999999999</v>
      </c>
      <c r="I53" s="91">
        <v>3.2999999999999989</v>
      </c>
      <c r="J53" s="91">
        <v>23770</v>
      </c>
      <c r="K53" s="91">
        <v>0.11126694717157548</v>
      </c>
      <c r="L53" s="75">
        <v>36998</v>
      </c>
      <c r="M53" s="75">
        <v>117.30176496026813</v>
      </c>
      <c r="N53" s="75" t="s">
        <v>2854</v>
      </c>
      <c r="O53" s="75">
        <v>0.11424941888750743</v>
      </c>
      <c r="P53" s="75">
        <v>7.1409265365695446E-2</v>
      </c>
      <c r="Q53" s="75">
        <v>0.11687118222606627</v>
      </c>
      <c r="R53" s="75">
        <v>0.18606411157359853</v>
      </c>
      <c r="S53" s="75">
        <v>0.51140602194713225</v>
      </c>
      <c r="T53" s="91">
        <v>0.47419668938656279</v>
      </c>
      <c r="U53" s="91">
        <v>0.52580331061343721</v>
      </c>
      <c r="V53" s="91">
        <v>345502</v>
      </c>
      <c r="W53" s="91">
        <v>0.52135584933733115</v>
      </c>
      <c r="X53" s="91">
        <v>0.90954515996951035</v>
      </c>
      <c r="Y53" s="91">
        <v>1027</v>
      </c>
      <c r="Z53" s="91">
        <v>2.6290165530671861E-2</v>
      </c>
      <c r="AA53" s="91">
        <v>0.3184031158714703</v>
      </c>
      <c r="AB53" s="91">
        <v>0.45374878286270692</v>
      </c>
      <c r="AC53" s="91">
        <v>0.18111002921129504</v>
      </c>
      <c r="AD53" s="91">
        <v>2.0447906523855891E-2</v>
      </c>
      <c r="AE53" s="75">
        <v>9.3977820159293138E-2</v>
      </c>
      <c r="AF53" s="75">
        <v>6.1356813941753786E-3</v>
      </c>
      <c r="AG53" s="92">
        <v>0.17596039541057873</v>
      </c>
    </row>
    <row r="54" spans="1:33">
      <c r="A54" s="88" t="s">
        <v>1439</v>
      </c>
      <c r="B54" s="89" t="s">
        <v>1440</v>
      </c>
      <c r="C54" s="89" t="s">
        <v>26</v>
      </c>
      <c r="D54" s="89" t="s">
        <v>191</v>
      </c>
      <c r="E54" s="90" t="s">
        <v>27</v>
      </c>
      <c r="F54" s="90" t="s">
        <v>1104</v>
      </c>
      <c r="G54" s="90" t="s">
        <v>32</v>
      </c>
      <c r="H54" s="91">
        <v>0.129</v>
      </c>
      <c r="I54" s="91">
        <v>2.0999999999999996</v>
      </c>
      <c r="J54" s="91">
        <v>25900</v>
      </c>
      <c r="K54" s="91">
        <v>0.11975789018590577</v>
      </c>
      <c r="L54" s="75">
        <v>15991</v>
      </c>
      <c r="M54" s="75">
        <v>113.03214308048278</v>
      </c>
      <c r="N54" s="75" t="s">
        <v>2854</v>
      </c>
      <c r="O54" s="75">
        <v>0.15389906822587707</v>
      </c>
      <c r="P54" s="75">
        <v>0.10931148771183791</v>
      </c>
      <c r="Q54" s="75">
        <v>7.2353198674254271E-2</v>
      </c>
      <c r="R54" s="75">
        <v>0.27359139515977737</v>
      </c>
      <c r="S54" s="75">
        <v>0.39084485022825338</v>
      </c>
      <c r="T54" s="91">
        <v>0.48559670781893005</v>
      </c>
      <c r="U54" s="91">
        <v>0.51440329218106995</v>
      </c>
      <c r="V54" s="91">
        <v>113440</v>
      </c>
      <c r="W54" s="91">
        <v>0.52891452230309077</v>
      </c>
      <c r="X54" s="91">
        <v>0.91810053863611307</v>
      </c>
      <c r="Y54" s="91">
        <v>486</v>
      </c>
      <c r="Z54" s="91">
        <v>1.8518518518518517E-2</v>
      </c>
      <c r="AA54" s="91">
        <v>0.36419753086419754</v>
      </c>
      <c r="AB54" s="91">
        <v>0.41975308641975306</v>
      </c>
      <c r="AC54" s="91">
        <v>0.17078189300411523</v>
      </c>
      <c r="AD54" s="91">
        <v>2.6748971193415638E-2</v>
      </c>
      <c r="AE54" s="75">
        <v>8.1861274220422872E-2</v>
      </c>
      <c r="AF54" s="75">
        <v>6.0850155618509347E-3</v>
      </c>
      <c r="AG54" s="92">
        <v>0.1752079279858319</v>
      </c>
    </row>
    <row r="55" spans="1:33">
      <c r="A55" s="88" t="s">
        <v>1021</v>
      </c>
      <c r="B55" s="89" t="s">
        <v>1022</v>
      </c>
      <c r="C55" s="89" t="s">
        <v>26</v>
      </c>
      <c r="D55" s="89" t="s">
        <v>191</v>
      </c>
      <c r="E55" s="90" t="s">
        <v>27</v>
      </c>
      <c r="F55" s="90" t="s">
        <v>58</v>
      </c>
      <c r="G55" s="90" t="s">
        <v>42</v>
      </c>
      <c r="H55" s="91">
        <v>0.12</v>
      </c>
      <c r="I55" s="91">
        <v>0.59999999999999964</v>
      </c>
      <c r="J55" s="91">
        <v>24360</v>
      </c>
      <c r="K55" s="91">
        <v>0.1808046534173533</v>
      </c>
      <c r="L55" s="75">
        <v>7734</v>
      </c>
      <c r="M55" s="75">
        <v>115.97774760796483</v>
      </c>
      <c r="N55" s="75" t="s">
        <v>2854</v>
      </c>
      <c r="O55" s="75">
        <v>6.1158520817170936E-2</v>
      </c>
      <c r="P55" s="75"/>
      <c r="Q55" s="75">
        <v>0.11404189294026378</v>
      </c>
      <c r="R55" s="75">
        <v>0.34316007240755103</v>
      </c>
      <c r="S55" s="75">
        <v>0.48163951383501424</v>
      </c>
      <c r="T55" s="91">
        <v>0.4682926829268293</v>
      </c>
      <c r="U55" s="91">
        <v>0.53170731707317076</v>
      </c>
      <c r="V55" s="91">
        <v>78608</v>
      </c>
      <c r="W55" s="91">
        <v>0.53748692316633728</v>
      </c>
      <c r="X55" s="91">
        <v>0.87126339775508499</v>
      </c>
      <c r="Y55" s="91">
        <v>615</v>
      </c>
      <c r="Z55" s="91">
        <v>1.1382113821138212E-2</v>
      </c>
      <c r="AA55" s="91">
        <v>0.34959349593495936</v>
      </c>
      <c r="AB55" s="91">
        <v>0.39349593495934959</v>
      </c>
      <c r="AC55" s="91">
        <v>0.22113821138211381</v>
      </c>
      <c r="AD55" s="91">
        <v>2.4390243902439025E-2</v>
      </c>
      <c r="AE55" s="75">
        <v>7.9734256552405208E-2</v>
      </c>
      <c r="AF55" s="75">
        <v>5.1678571628969178E-3</v>
      </c>
      <c r="AG55" s="92">
        <v>0.19684429655981192</v>
      </c>
    </row>
    <row r="56" spans="1:33">
      <c r="A56" s="88" t="s">
        <v>1673</v>
      </c>
      <c r="B56" s="89" t="s">
        <v>1674</v>
      </c>
      <c r="C56" s="89" t="s">
        <v>26</v>
      </c>
      <c r="D56" s="89" t="s">
        <v>191</v>
      </c>
      <c r="E56" s="90" t="s">
        <v>27</v>
      </c>
      <c r="F56" s="90" t="s">
        <v>328</v>
      </c>
      <c r="G56" s="90" t="s">
        <v>32</v>
      </c>
      <c r="H56" s="91">
        <v>0.114</v>
      </c>
      <c r="I56" s="91">
        <v>2.5</v>
      </c>
      <c r="J56" s="91">
        <v>27630</v>
      </c>
      <c r="K56" s="91">
        <v>9.8608349900596526E-2</v>
      </c>
      <c r="L56" s="75">
        <v>16865</v>
      </c>
      <c r="M56" s="75">
        <v>119.87806107322857</v>
      </c>
      <c r="N56" s="75" t="s">
        <v>2858</v>
      </c>
      <c r="O56" s="75">
        <v>6.403794841387489E-2</v>
      </c>
      <c r="P56" s="75">
        <v>0.12362881707678625</v>
      </c>
      <c r="Q56" s="75">
        <v>0.10465461013934182</v>
      </c>
      <c r="R56" s="75">
        <v>0.12149421879632374</v>
      </c>
      <c r="S56" s="75">
        <v>0.58618440557367324</v>
      </c>
      <c r="T56" s="91">
        <v>0.46930946291560105</v>
      </c>
      <c r="U56" s="91">
        <v>0.53069053708439895</v>
      </c>
      <c r="V56" s="91">
        <v>124670</v>
      </c>
      <c r="W56" s="91">
        <v>0.5114519788149674</v>
      </c>
      <c r="X56" s="91">
        <v>0.91760220383346558</v>
      </c>
      <c r="Y56" s="91">
        <v>782</v>
      </c>
      <c r="Z56" s="91">
        <v>6.010230179028133E-2</v>
      </c>
      <c r="AA56" s="91">
        <v>0.33503836317135549</v>
      </c>
      <c r="AB56" s="91">
        <v>0.38618925831202044</v>
      </c>
      <c r="AC56" s="91">
        <v>0.17774936061381075</v>
      </c>
      <c r="AD56" s="91">
        <v>4.0920716112531973E-2</v>
      </c>
      <c r="AE56" s="75">
        <v>6.291723880455348E-2</v>
      </c>
      <c r="AF56" s="75">
        <v>4.9863003296779784E-3</v>
      </c>
      <c r="AG56" s="92">
        <v>0.21976106256288244</v>
      </c>
    </row>
    <row r="57" spans="1:33">
      <c r="A57" s="88" t="s">
        <v>1055</v>
      </c>
      <c r="B57" s="89" t="s">
        <v>1056</v>
      </c>
      <c r="C57" s="89" t="s">
        <v>26</v>
      </c>
      <c r="D57" s="89" t="s">
        <v>191</v>
      </c>
      <c r="E57" s="90" t="s">
        <v>27</v>
      </c>
      <c r="F57" s="90" t="s">
        <v>211</v>
      </c>
      <c r="G57" s="90" t="s">
        <v>81</v>
      </c>
      <c r="H57" s="91">
        <v>0.11199999999999999</v>
      </c>
      <c r="I57" s="91">
        <v>-1.8000000000000007</v>
      </c>
      <c r="J57" s="91">
        <v>23290</v>
      </c>
      <c r="K57" s="91">
        <v>0.22450052576235535</v>
      </c>
      <c r="L57" s="75">
        <v>8155</v>
      </c>
      <c r="M57" s="75">
        <v>104.38296750459843</v>
      </c>
      <c r="N57" s="75" t="s">
        <v>2855</v>
      </c>
      <c r="O57" s="75">
        <v>6.2538320049049662E-2</v>
      </c>
      <c r="P57" s="75">
        <v>0.21949724095646844</v>
      </c>
      <c r="Q57" s="75">
        <v>0.32801961986511347</v>
      </c>
      <c r="R57" s="75">
        <v>0.26474555487431023</v>
      </c>
      <c r="S57" s="75">
        <v>0.12519926425505826</v>
      </c>
      <c r="T57" s="91">
        <v>0.41899766899766899</v>
      </c>
      <c r="U57" s="91">
        <v>0.58100233100233101</v>
      </c>
      <c r="V57" s="91">
        <v>73096</v>
      </c>
      <c r="W57" s="91">
        <v>0.51374754006184986</v>
      </c>
      <c r="X57" s="91">
        <v>0.81557114404329023</v>
      </c>
      <c r="Y57" s="91">
        <v>1716</v>
      </c>
      <c r="Z57" s="91">
        <v>2.505827505827506E-2</v>
      </c>
      <c r="AA57" s="91">
        <v>0.34790209790209792</v>
      </c>
      <c r="AB57" s="91">
        <v>0.40617715617715616</v>
      </c>
      <c r="AC57" s="91">
        <v>0.20104895104895104</v>
      </c>
      <c r="AD57" s="91">
        <v>1.9813519813519812E-2</v>
      </c>
      <c r="AE57" s="75">
        <v>4.9039433771486347E-2</v>
      </c>
      <c r="AF57" s="75">
        <v>4.8702392989551733E-3</v>
      </c>
      <c r="AG57" s="92">
        <v>0.20902707560948208</v>
      </c>
    </row>
    <row r="58" spans="1:33">
      <c r="A58" s="88" t="s">
        <v>1917</v>
      </c>
      <c r="B58" s="89" t="s">
        <v>1918</v>
      </c>
      <c r="C58" s="89" t="s">
        <v>26</v>
      </c>
      <c r="D58" s="89" t="s">
        <v>191</v>
      </c>
      <c r="E58" s="90" t="s">
        <v>27</v>
      </c>
      <c r="F58" s="90" t="s">
        <v>269</v>
      </c>
      <c r="G58" s="90" t="s">
        <v>32</v>
      </c>
      <c r="H58" s="91">
        <v>0.14899999999999999</v>
      </c>
      <c r="I58" s="91">
        <v>1.5</v>
      </c>
      <c r="J58" s="91">
        <v>23980</v>
      </c>
      <c r="K58" s="91">
        <v>0.13811105837683901</v>
      </c>
      <c r="L58" s="75">
        <v>12592</v>
      </c>
      <c r="M58" s="75">
        <v>106.12017947903429</v>
      </c>
      <c r="N58" s="75" t="s">
        <v>2855</v>
      </c>
      <c r="O58" s="75">
        <v>3.303684879288437E-2</v>
      </c>
      <c r="P58" s="75">
        <v>0.16081639135959339</v>
      </c>
      <c r="Q58" s="75">
        <v>0.3399777636594663</v>
      </c>
      <c r="R58" s="75">
        <v>0.41613722998729352</v>
      </c>
      <c r="S58" s="75">
        <v>5.0031766200762391E-2</v>
      </c>
      <c r="T58" s="91">
        <v>0.47570332480818417</v>
      </c>
      <c r="U58" s="91">
        <v>0.52429667519181589</v>
      </c>
      <c r="V58" s="91">
        <v>90055</v>
      </c>
      <c r="W58" s="91">
        <v>0.52539614011341629</v>
      </c>
      <c r="X58" s="91">
        <v>0.90541838526924656</v>
      </c>
      <c r="Y58" s="91">
        <v>391</v>
      </c>
      <c r="Z58" s="91">
        <v>4.0920716112531973E-2</v>
      </c>
      <c r="AA58" s="91">
        <v>0.36828644501278773</v>
      </c>
      <c r="AB58" s="91">
        <v>0.35549872122762149</v>
      </c>
      <c r="AC58" s="91">
        <v>0.17647058823529413</v>
      </c>
      <c r="AD58" s="91">
        <v>5.8823529411764705E-2</v>
      </c>
      <c r="AE58" s="75">
        <v>6.1228502516778527E-2</v>
      </c>
      <c r="AF58" s="75">
        <v>4.5354446308724832E-3</v>
      </c>
      <c r="AG58" s="92">
        <v>0.14965656459731544</v>
      </c>
    </row>
    <row r="59" spans="1:33">
      <c r="A59" s="88" t="s">
        <v>1399</v>
      </c>
      <c r="B59" s="89" t="s">
        <v>1400</v>
      </c>
      <c r="C59" s="89" t="s">
        <v>26</v>
      </c>
      <c r="D59" s="89" t="s">
        <v>191</v>
      </c>
      <c r="E59" s="90" t="s">
        <v>27</v>
      </c>
      <c r="F59" s="90" t="s">
        <v>512</v>
      </c>
      <c r="G59" s="90" t="s">
        <v>32</v>
      </c>
      <c r="H59" s="91">
        <v>9.8000000000000004E-2</v>
      </c>
      <c r="I59" s="91">
        <v>1.6000000000000014</v>
      </c>
      <c r="J59" s="91">
        <v>30780</v>
      </c>
      <c r="K59" s="91">
        <v>0.12417823228634028</v>
      </c>
      <c r="L59" s="75">
        <v>19590</v>
      </c>
      <c r="M59" s="75">
        <v>130.89006636038798</v>
      </c>
      <c r="N59" s="75" t="s">
        <v>2858</v>
      </c>
      <c r="O59" s="75">
        <v>5.8601327207759055E-2</v>
      </c>
      <c r="P59" s="75">
        <v>6.7075038284839197E-2</v>
      </c>
      <c r="Q59" s="75">
        <v>1.6334864726901481E-2</v>
      </c>
      <c r="R59" s="75">
        <v>6.8453292496171519E-2</v>
      </c>
      <c r="S59" s="75">
        <v>0.78953547728432871</v>
      </c>
      <c r="T59" s="91">
        <v>0.4935064935064935</v>
      </c>
      <c r="U59" s="91">
        <v>0.50649350649350644</v>
      </c>
      <c r="V59" s="91">
        <v>136426</v>
      </c>
      <c r="W59" s="91">
        <v>0.53135735150925023</v>
      </c>
      <c r="X59" s="91">
        <v>0.92876572066755758</v>
      </c>
      <c r="Y59" s="91">
        <v>616</v>
      </c>
      <c r="Z59" s="91">
        <v>4.5454545454545456E-2</v>
      </c>
      <c r="AA59" s="91">
        <v>0.33441558441558439</v>
      </c>
      <c r="AB59" s="91">
        <v>0.41720779220779219</v>
      </c>
      <c r="AC59" s="91">
        <v>0.16233766233766234</v>
      </c>
      <c r="AD59" s="91">
        <v>4.0584415584415584E-2</v>
      </c>
      <c r="AE59" s="75">
        <v>3.2484260004813366E-2</v>
      </c>
      <c r="AF59" s="75">
        <v>4.4300769841010453E-3</v>
      </c>
      <c r="AG59" s="92">
        <v>0.23984514043433175</v>
      </c>
    </row>
    <row r="60" spans="1:33">
      <c r="A60" s="88" t="s">
        <v>1102</v>
      </c>
      <c r="B60" s="89" t="s">
        <v>1103</v>
      </c>
      <c r="C60" s="89" t="s">
        <v>26</v>
      </c>
      <c r="D60" s="89" t="s">
        <v>191</v>
      </c>
      <c r="E60" s="90" t="s">
        <v>27</v>
      </c>
      <c r="F60" s="90" t="s">
        <v>1104</v>
      </c>
      <c r="G60" s="90" t="s">
        <v>32</v>
      </c>
      <c r="H60" s="91">
        <v>0.128</v>
      </c>
      <c r="I60" s="91">
        <v>1.4000000000000004</v>
      </c>
      <c r="J60" s="91">
        <v>26120</v>
      </c>
      <c r="K60" s="91">
        <v>0.12247529007305547</v>
      </c>
      <c r="L60" s="75">
        <v>10573</v>
      </c>
      <c r="M60" s="75">
        <v>114.04008323087109</v>
      </c>
      <c r="N60" s="75" t="s">
        <v>2854</v>
      </c>
      <c r="O60" s="75">
        <v>4.1804596614016837E-2</v>
      </c>
      <c r="P60" s="75">
        <v>0.15728743024685521</v>
      </c>
      <c r="Q60" s="75">
        <v>0.28516031400737729</v>
      </c>
      <c r="R60" s="75">
        <v>0.18840442636905327</v>
      </c>
      <c r="S60" s="75">
        <v>0.32734323276269739</v>
      </c>
      <c r="T60" s="91">
        <v>0.45180722891566266</v>
      </c>
      <c r="U60" s="91">
        <v>0.54819277108433739</v>
      </c>
      <c r="V60" s="91">
        <v>75034</v>
      </c>
      <c r="W60" s="91">
        <v>0.53456726796044574</v>
      </c>
      <c r="X60" s="91">
        <v>0.84518311538126811</v>
      </c>
      <c r="Y60" s="91">
        <v>498</v>
      </c>
      <c r="Z60" s="91">
        <v>4.4176706827309238E-2</v>
      </c>
      <c r="AA60" s="91">
        <v>0.32730923694779118</v>
      </c>
      <c r="AB60" s="91">
        <v>0.39156626506024095</v>
      </c>
      <c r="AC60" s="91">
        <v>0.19076305220883535</v>
      </c>
      <c r="AD60" s="91">
        <v>4.6184738955823292E-2</v>
      </c>
      <c r="AE60" s="75">
        <v>3.5394306415420802E-2</v>
      </c>
      <c r="AF60" s="75">
        <v>4.2012490199789124E-3</v>
      </c>
      <c r="AG60" s="92">
        <v>0.17104544594338858</v>
      </c>
    </row>
    <row r="61" spans="1:33">
      <c r="A61" s="88" t="s">
        <v>2453</v>
      </c>
      <c r="B61" s="89" t="s">
        <v>2454</v>
      </c>
      <c r="C61" s="89" t="s">
        <v>190</v>
      </c>
      <c r="D61" s="89" t="s">
        <v>191</v>
      </c>
      <c r="E61" s="90" t="s">
        <v>27</v>
      </c>
      <c r="F61" s="90" t="s">
        <v>1018</v>
      </c>
      <c r="G61" s="90" t="s">
        <v>76</v>
      </c>
      <c r="H61" s="91">
        <v>0.18600000000000003</v>
      </c>
      <c r="I61" s="91">
        <v>0.5</v>
      </c>
      <c r="J61" s="91">
        <v>23030</v>
      </c>
      <c r="K61" s="91">
        <v>0.17800511508951411</v>
      </c>
      <c r="L61" s="75">
        <v>90868</v>
      </c>
      <c r="M61" s="75">
        <v>106.63109455473871</v>
      </c>
      <c r="N61" s="75" t="s">
        <v>2855</v>
      </c>
      <c r="O61" s="75">
        <v>0.24078883655412248</v>
      </c>
      <c r="P61" s="75">
        <v>0.12540168156006515</v>
      </c>
      <c r="Q61" s="75">
        <v>0.10268741471144956</v>
      </c>
      <c r="R61" s="75">
        <v>0.20290971519126647</v>
      </c>
      <c r="S61" s="75">
        <v>0.3282123519830964</v>
      </c>
      <c r="T61" s="91">
        <v>0.48373676248108927</v>
      </c>
      <c r="U61" s="91">
        <v>0.51626323751891079</v>
      </c>
      <c r="V61" s="91">
        <v>803999</v>
      </c>
      <c r="W61" s="91">
        <v>0.53117133996725763</v>
      </c>
      <c r="X61" s="91">
        <v>0.91069816099435574</v>
      </c>
      <c r="Y61" s="91">
        <v>2644</v>
      </c>
      <c r="Z61" s="91">
        <v>3.2526475037821481E-2</v>
      </c>
      <c r="AA61" s="91">
        <v>0.29916792738275338</v>
      </c>
      <c r="AB61" s="91">
        <v>0.40166414523449318</v>
      </c>
      <c r="AC61" s="91">
        <v>0.22655068078668683</v>
      </c>
      <c r="AD61" s="91">
        <v>4.0090771558245086E-2</v>
      </c>
      <c r="AE61" s="75">
        <v>0.16351551369714296</v>
      </c>
      <c r="AF61" s="75">
        <v>3.2339059420471079E-3</v>
      </c>
      <c r="AG61" s="92">
        <v>0.10927525661705499</v>
      </c>
    </row>
    <row r="62" spans="1:33">
      <c r="A62" s="88" t="s">
        <v>683</v>
      </c>
      <c r="B62" s="89" t="s">
        <v>684</v>
      </c>
      <c r="C62" s="89" t="s">
        <v>26</v>
      </c>
      <c r="D62" s="89" t="s">
        <v>191</v>
      </c>
      <c r="E62" s="90" t="s">
        <v>27</v>
      </c>
      <c r="F62" s="90" t="s">
        <v>398</v>
      </c>
      <c r="G62" s="90" t="s">
        <v>42</v>
      </c>
      <c r="H62" s="91">
        <v>0.125</v>
      </c>
      <c r="I62" s="91">
        <v>0.69999999999999929</v>
      </c>
      <c r="J62" s="91">
        <v>23360</v>
      </c>
      <c r="K62" s="91">
        <v>0.16858429214607296</v>
      </c>
      <c r="L62" s="75">
        <v>14088</v>
      </c>
      <c r="M62" s="75">
        <v>113.75427314026125</v>
      </c>
      <c r="N62" s="75" t="s">
        <v>2854</v>
      </c>
      <c r="O62" s="75">
        <v>3.7549687677455992E-2</v>
      </c>
      <c r="P62" s="75">
        <v>7.5596252129471894E-2</v>
      </c>
      <c r="Q62" s="75">
        <v>0.23459681998864285</v>
      </c>
      <c r="R62" s="75">
        <v>0.25489778534923341</v>
      </c>
      <c r="S62" s="75">
        <v>0.39735945485519591</v>
      </c>
      <c r="T62" s="91">
        <v>0.41007512152010606</v>
      </c>
      <c r="U62" s="91">
        <v>0.58992487847989394</v>
      </c>
      <c r="V62" s="91">
        <v>141051</v>
      </c>
      <c r="W62" s="91">
        <v>0.53347175891256493</v>
      </c>
      <c r="X62" s="91">
        <v>0.76869134058006738</v>
      </c>
      <c r="Y62" s="91">
        <v>2263</v>
      </c>
      <c r="Z62" s="91">
        <v>4.2863455589924881E-2</v>
      </c>
      <c r="AA62" s="91">
        <v>0.43482103402562972</v>
      </c>
      <c r="AB62" s="91">
        <v>0.40300486080424214</v>
      </c>
      <c r="AC62" s="91">
        <v>0.1095890410958904</v>
      </c>
      <c r="AD62" s="91">
        <v>9.7216084843128586E-3</v>
      </c>
      <c r="AE62" s="75">
        <v>1.570677375971773E-2</v>
      </c>
      <c r="AF62" s="75">
        <v>1.8728860148526383E-3</v>
      </c>
      <c r="AG62" s="92">
        <v>0.23334358295829025</v>
      </c>
    </row>
    <row r="63" spans="1:33">
      <c r="A63" s="88" t="s">
        <v>1098</v>
      </c>
      <c r="B63" s="89" t="s">
        <v>1099</v>
      </c>
      <c r="C63" s="89" t="s">
        <v>26</v>
      </c>
      <c r="D63" s="89" t="s">
        <v>191</v>
      </c>
      <c r="E63" s="90" t="s">
        <v>27</v>
      </c>
      <c r="F63" s="90" t="s">
        <v>479</v>
      </c>
      <c r="G63" s="90" t="s">
        <v>76</v>
      </c>
      <c r="H63" s="91">
        <v>0.13400000000000001</v>
      </c>
      <c r="I63" s="91">
        <v>0.90000000000000036</v>
      </c>
      <c r="J63" s="91">
        <v>25640</v>
      </c>
      <c r="K63" s="91">
        <v>0.16970802919708028</v>
      </c>
      <c r="L63" s="75">
        <v>9534</v>
      </c>
      <c r="M63" s="75">
        <v>122.14222781623663</v>
      </c>
      <c r="N63" s="75" t="s">
        <v>2858</v>
      </c>
      <c r="O63" s="75">
        <v>8.5273757079924475E-2</v>
      </c>
      <c r="P63" s="75">
        <v>3.6605831760016784E-2</v>
      </c>
      <c r="Q63" s="75">
        <v>0.12051604782882316</v>
      </c>
      <c r="R63" s="75">
        <v>0.16331025802391441</v>
      </c>
      <c r="S63" s="75">
        <v>0.59429410530732119</v>
      </c>
      <c r="T63" s="91">
        <v>0.45141700404858298</v>
      </c>
      <c r="U63" s="91">
        <v>0.54858299595141702</v>
      </c>
      <c r="V63" s="91">
        <v>78266</v>
      </c>
      <c r="W63" s="91">
        <v>0.52910675292892828</v>
      </c>
      <c r="X63" s="91">
        <v>0.85316810180500402</v>
      </c>
      <c r="Y63" s="91">
        <v>494</v>
      </c>
      <c r="Z63" s="91">
        <v>1.8218623481781375E-2</v>
      </c>
      <c r="AA63" s="91">
        <v>0.27125506072874495</v>
      </c>
      <c r="AB63" s="91">
        <v>0.42105263157894735</v>
      </c>
      <c r="AC63" s="91">
        <v>0.25101214574898784</v>
      </c>
      <c r="AD63" s="91">
        <v>3.8461538461538464E-2</v>
      </c>
      <c r="AE63" s="75">
        <v>2.0515726522999732E-2</v>
      </c>
      <c r="AF63" s="75">
        <v>1.7990460104641759E-3</v>
      </c>
      <c r="AG63" s="92">
        <v>0.22358785891518076</v>
      </c>
    </row>
    <row r="64" spans="1:33">
      <c r="A64" s="88" t="s">
        <v>1497</v>
      </c>
      <c r="B64" s="89" t="s">
        <v>1498</v>
      </c>
      <c r="C64" s="89" t="s">
        <v>26</v>
      </c>
      <c r="D64" s="89" t="s">
        <v>191</v>
      </c>
      <c r="E64" s="90" t="s">
        <v>27</v>
      </c>
      <c r="F64" s="90" t="s">
        <v>512</v>
      </c>
      <c r="G64" s="90" t="s">
        <v>32</v>
      </c>
      <c r="H64" s="91">
        <v>7.4999999999999997E-2</v>
      </c>
      <c r="I64" s="91">
        <v>1.7000000000000002</v>
      </c>
      <c r="J64" s="91">
        <v>31690</v>
      </c>
      <c r="K64" s="91">
        <v>9.6160498097544123E-2</v>
      </c>
      <c r="L64" s="75">
        <v>13706</v>
      </c>
      <c r="M64" s="75">
        <v>136.12080840507807</v>
      </c>
      <c r="N64" s="75" t="s">
        <v>2858</v>
      </c>
      <c r="O64" s="75"/>
      <c r="P64" s="75"/>
      <c r="Q64" s="75"/>
      <c r="R64" s="75">
        <v>0.14300306435137897</v>
      </c>
      <c r="S64" s="75">
        <v>0.85699693564862101</v>
      </c>
      <c r="T64" s="91">
        <v>0.46946564885496184</v>
      </c>
      <c r="U64" s="91">
        <v>0.53053435114503822</v>
      </c>
      <c r="V64" s="91">
        <v>108363</v>
      </c>
      <c r="W64" s="91">
        <v>0.52198982639357216</v>
      </c>
      <c r="X64" s="91">
        <v>0.89937700912391361</v>
      </c>
      <c r="Y64" s="91">
        <v>524</v>
      </c>
      <c r="Z64" s="91">
        <v>4.0076335877862593E-2</v>
      </c>
      <c r="AA64" s="91">
        <v>0.31106870229007633</v>
      </c>
      <c r="AB64" s="91">
        <v>0.42366412213740456</v>
      </c>
      <c r="AC64" s="91">
        <v>0.1965648854961832</v>
      </c>
      <c r="AD64" s="91">
        <v>2.8625954198473282E-2</v>
      </c>
      <c r="AE64" s="75"/>
      <c r="AF64" s="75"/>
      <c r="AG64" s="92">
        <v>0.25492333595911248</v>
      </c>
    </row>
    <row r="65" spans="1:33">
      <c r="A65" s="88" t="s">
        <v>2421</v>
      </c>
      <c r="B65" s="89" t="s">
        <v>2422</v>
      </c>
      <c r="C65" s="89" t="s">
        <v>26</v>
      </c>
      <c r="D65" s="89" t="s">
        <v>191</v>
      </c>
      <c r="E65" s="90" t="s">
        <v>27</v>
      </c>
      <c r="F65" s="90" t="s">
        <v>68</v>
      </c>
      <c r="G65" s="90" t="s">
        <v>48</v>
      </c>
      <c r="H65" s="91">
        <v>8.5000000000000006E-2</v>
      </c>
      <c r="I65" s="91">
        <v>0.30000000000000071</v>
      </c>
      <c r="J65" s="91">
        <v>27910</v>
      </c>
      <c r="K65" s="91">
        <v>0.18363019508057676</v>
      </c>
      <c r="L65" s="75">
        <v>10078</v>
      </c>
      <c r="M65" s="75">
        <v>118.01937884500892</v>
      </c>
      <c r="N65" s="75" t="s">
        <v>2858</v>
      </c>
      <c r="O65" s="75"/>
      <c r="P65" s="75">
        <v>0.20519944433419329</v>
      </c>
      <c r="Q65" s="75">
        <v>7.0450486207580876E-2</v>
      </c>
      <c r="R65" s="75">
        <v>0.10130978368723953</v>
      </c>
      <c r="S65" s="75">
        <v>0.62304028577098636</v>
      </c>
      <c r="T65" s="91">
        <v>0.46367851622874806</v>
      </c>
      <c r="U65" s="91">
        <v>0.53632148377125188</v>
      </c>
      <c r="V65" s="91">
        <v>86560</v>
      </c>
      <c r="W65" s="91">
        <v>0.51956470849514713</v>
      </c>
      <c r="X65" s="91">
        <v>0.89243651204049967</v>
      </c>
      <c r="Y65" s="91">
        <v>647</v>
      </c>
      <c r="Z65" s="91">
        <v>2.6275115919629059E-2</v>
      </c>
      <c r="AA65" s="91">
        <v>0.33693972179289028</v>
      </c>
      <c r="AB65" s="91">
        <v>0.42812982998454407</v>
      </c>
      <c r="AC65" s="91">
        <v>0.17928902627511592</v>
      </c>
      <c r="AD65" s="91">
        <v>2.9366306027820709E-2</v>
      </c>
      <c r="AE65" s="75"/>
      <c r="AF65" s="75"/>
      <c r="AG65" s="92">
        <v>0.2632269286152179</v>
      </c>
    </row>
  </sheetData>
  <phoneticPr fontId="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A73F-A164-4F72-BC19-3CA772D914C2}">
  <dimension ref="A1:G1267"/>
  <sheetViews>
    <sheetView workbookViewId="0">
      <selection activeCell="E1" sqref="E1"/>
    </sheetView>
  </sheetViews>
  <sheetFormatPr baseColWidth="10" defaultRowHeight="14.4"/>
  <cols>
    <col min="1" max="1" width="35.6640625" style="105" customWidth="1"/>
    <col min="2" max="2" width="38.77734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s>
  <sheetData>
    <row r="1" spans="1:7">
      <c r="A1" s="98" t="s">
        <v>8</v>
      </c>
      <c r="B1" s="99" t="s">
        <v>11</v>
      </c>
      <c r="C1" s="99" t="s">
        <v>13</v>
      </c>
      <c r="D1" s="99" t="s">
        <v>15</v>
      </c>
      <c r="E1" s="99" t="s">
        <v>17</v>
      </c>
      <c r="F1" s="99" t="s">
        <v>19</v>
      </c>
      <c r="G1" s="99" t="s">
        <v>21</v>
      </c>
    </row>
    <row r="2" spans="1:7">
      <c r="A2" s="88" t="s">
        <v>24</v>
      </c>
      <c r="B2" s="89" t="s">
        <v>25</v>
      </c>
      <c r="C2" s="89" t="s">
        <v>26</v>
      </c>
      <c r="D2" s="89"/>
      <c r="E2" s="90" t="s">
        <v>27</v>
      </c>
      <c r="F2" s="90" t="s">
        <v>28</v>
      </c>
      <c r="G2" s="90" t="s">
        <v>29</v>
      </c>
    </row>
    <row r="3" spans="1:7">
      <c r="A3" s="88" t="s">
        <v>30</v>
      </c>
      <c r="B3" s="89" t="s">
        <v>31</v>
      </c>
      <c r="C3" s="89" t="s">
        <v>26</v>
      </c>
      <c r="D3" s="89"/>
      <c r="E3" s="90" t="s">
        <v>27</v>
      </c>
      <c r="F3" s="90" t="s">
        <v>32</v>
      </c>
      <c r="G3" s="90" t="s">
        <v>33</v>
      </c>
    </row>
    <row r="4" spans="1:7">
      <c r="A4" s="88" t="s">
        <v>34</v>
      </c>
      <c r="B4" s="89" t="s">
        <v>35</v>
      </c>
      <c r="C4" s="89" t="s">
        <v>36</v>
      </c>
      <c r="D4" s="89"/>
      <c r="E4" s="90" t="s">
        <v>27</v>
      </c>
      <c r="F4" s="90" t="s">
        <v>37</v>
      </c>
      <c r="G4" s="90" t="s">
        <v>38</v>
      </c>
    </row>
    <row r="5" spans="1:7">
      <c r="A5" s="88" t="s">
        <v>39</v>
      </c>
      <c r="B5" s="89" t="s">
        <v>40</v>
      </c>
      <c r="C5" s="89" t="s">
        <v>36</v>
      </c>
      <c r="D5" s="89"/>
      <c r="E5" s="90" t="s">
        <v>27</v>
      </c>
      <c r="F5" s="90" t="s">
        <v>41</v>
      </c>
      <c r="G5" s="90" t="s">
        <v>42</v>
      </c>
    </row>
    <row r="6" spans="1:7">
      <c r="A6" s="88" t="s">
        <v>43</v>
      </c>
      <c r="B6" s="89" t="s">
        <v>44</v>
      </c>
      <c r="C6" s="89" t="s">
        <v>36</v>
      </c>
      <c r="D6" s="89"/>
      <c r="E6" s="90" t="s">
        <v>27</v>
      </c>
      <c r="F6" s="90" t="s">
        <v>41</v>
      </c>
      <c r="G6" s="90" t="s">
        <v>42</v>
      </c>
    </row>
    <row r="7" spans="1:7">
      <c r="A7" s="88" t="s">
        <v>45</v>
      </c>
      <c r="B7" s="89" t="s">
        <v>46</v>
      </c>
      <c r="C7" s="89" t="s">
        <v>36</v>
      </c>
      <c r="D7" s="89"/>
      <c r="E7" s="90" t="s">
        <v>27</v>
      </c>
      <c r="F7" s="90" t="s">
        <v>47</v>
      </c>
      <c r="G7" s="90" t="s">
        <v>48</v>
      </c>
    </row>
    <row r="8" spans="1:7">
      <c r="A8" s="88" t="s">
        <v>49</v>
      </c>
      <c r="B8" s="89" t="s">
        <v>50</v>
      </c>
      <c r="C8" s="89" t="s">
        <v>26</v>
      </c>
      <c r="D8" s="89"/>
      <c r="E8" s="90" t="s">
        <v>27</v>
      </c>
      <c r="F8" s="90" t="s">
        <v>51</v>
      </c>
      <c r="G8" s="90" t="s">
        <v>52</v>
      </c>
    </row>
    <row r="9" spans="1:7">
      <c r="A9" s="88" t="s">
        <v>53</v>
      </c>
      <c r="B9" s="89" t="s">
        <v>54</v>
      </c>
      <c r="C9" s="89" t="s">
        <v>26</v>
      </c>
      <c r="D9" s="89"/>
      <c r="E9" s="90" t="s">
        <v>27</v>
      </c>
      <c r="F9" s="90" t="s">
        <v>55</v>
      </c>
      <c r="G9" s="90" t="s">
        <v>33</v>
      </c>
    </row>
    <row r="10" spans="1:7">
      <c r="A10" s="88" t="s">
        <v>56</v>
      </c>
      <c r="B10" s="89" t="s">
        <v>57</v>
      </c>
      <c r="C10" s="89" t="s">
        <v>26</v>
      </c>
      <c r="D10" s="89"/>
      <c r="E10" s="90" t="s">
        <v>27</v>
      </c>
      <c r="F10" s="90" t="s">
        <v>58</v>
      </c>
      <c r="G10" s="90" t="s">
        <v>42</v>
      </c>
    </row>
    <row r="11" spans="1:7">
      <c r="A11" s="88" t="s">
        <v>59</v>
      </c>
      <c r="B11" s="89" t="s">
        <v>60</v>
      </c>
      <c r="C11" s="89" t="s">
        <v>36</v>
      </c>
      <c r="D11" s="89"/>
      <c r="E11" s="90" t="s">
        <v>27</v>
      </c>
      <c r="F11" s="90" t="s">
        <v>61</v>
      </c>
      <c r="G11" s="90" t="s">
        <v>62</v>
      </c>
    </row>
    <row r="12" spans="1:7">
      <c r="A12" s="88" t="s">
        <v>63</v>
      </c>
      <c r="B12" s="89" t="s">
        <v>64</v>
      </c>
      <c r="C12" s="89" t="s">
        <v>36</v>
      </c>
      <c r="D12" s="89"/>
      <c r="E12" s="90" t="s">
        <v>27</v>
      </c>
      <c r="F12" s="90" t="s">
        <v>65</v>
      </c>
      <c r="G12" s="90" t="s">
        <v>38</v>
      </c>
    </row>
    <row r="13" spans="1:7">
      <c r="A13" s="88" t="s">
        <v>66</v>
      </c>
      <c r="B13" s="89" t="s">
        <v>67</v>
      </c>
      <c r="C13" s="89" t="s">
        <v>36</v>
      </c>
      <c r="D13" s="89"/>
      <c r="E13" s="90" t="s">
        <v>27</v>
      </c>
      <c r="F13" s="90" t="s">
        <v>68</v>
      </c>
      <c r="G13" s="90" t="s">
        <v>48</v>
      </c>
    </row>
    <row r="14" spans="1:7">
      <c r="A14" s="88" t="s">
        <v>69</v>
      </c>
      <c r="B14" s="89" t="s">
        <v>70</v>
      </c>
      <c r="C14" s="89" t="s">
        <v>36</v>
      </c>
      <c r="D14" s="89"/>
      <c r="E14" s="90" t="s">
        <v>27</v>
      </c>
      <c r="F14" s="90" t="s">
        <v>71</v>
      </c>
      <c r="G14" s="90" t="s">
        <v>52</v>
      </c>
    </row>
    <row r="15" spans="1:7">
      <c r="A15" s="88" t="s">
        <v>72</v>
      </c>
      <c r="B15" s="89" t="s">
        <v>73</v>
      </c>
      <c r="C15" s="89" t="s">
        <v>36</v>
      </c>
      <c r="D15" s="89"/>
      <c r="E15" s="90" t="s">
        <v>27</v>
      </c>
      <c r="F15" s="90" t="s">
        <v>65</v>
      </c>
      <c r="G15" s="90" t="s">
        <v>38</v>
      </c>
    </row>
    <row r="16" spans="1:7">
      <c r="A16" s="88" t="s">
        <v>74</v>
      </c>
      <c r="B16" s="89" t="s">
        <v>75</v>
      </c>
      <c r="C16" s="89" t="s">
        <v>36</v>
      </c>
      <c r="D16" s="89"/>
      <c r="E16" s="90" t="s">
        <v>27</v>
      </c>
      <c r="F16" s="90" t="s">
        <v>48</v>
      </c>
      <c r="G16" s="90" t="s">
        <v>76</v>
      </c>
    </row>
    <row r="17" spans="1:7">
      <c r="A17" s="88" t="s">
        <v>77</v>
      </c>
      <c r="B17" s="89" t="s">
        <v>78</v>
      </c>
      <c r="C17" s="89" t="s">
        <v>36</v>
      </c>
      <c r="D17" s="89"/>
      <c r="E17" s="90" t="s">
        <v>27</v>
      </c>
      <c r="F17" s="90" t="s">
        <v>58</v>
      </c>
      <c r="G17" s="90" t="s">
        <v>42</v>
      </c>
    </row>
    <row r="18" spans="1:7">
      <c r="A18" s="88" t="s">
        <v>79</v>
      </c>
      <c r="B18" s="89" t="s">
        <v>80</v>
      </c>
      <c r="C18" s="89" t="s">
        <v>36</v>
      </c>
      <c r="D18" s="89"/>
      <c r="E18" s="90" t="s">
        <v>27</v>
      </c>
      <c r="F18" s="90" t="s">
        <v>81</v>
      </c>
      <c r="G18" s="90" t="s">
        <v>41</v>
      </c>
    </row>
    <row r="19" spans="1:7">
      <c r="A19" s="88" t="s">
        <v>82</v>
      </c>
      <c r="B19" s="89" t="s">
        <v>83</v>
      </c>
      <c r="C19" s="89" t="s">
        <v>26</v>
      </c>
      <c r="D19" s="89"/>
      <c r="E19" s="90" t="s">
        <v>27</v>
      </c>
      <c r="F19" s="90" t="s">
        <v>84</v>
      </c>
      <c r="G19" s="90" t="s">
        <v>81</v>
      </c>
    </row>
    <row r="20" spans="1:7">
      <c r="A20" s="88" t="s">
        <v>85</v>
      </c>
      <c r="B20" s="89" t="s">
        <v>86</v>
      </c>
      <c r="C20" s="89" t="s">
        <v>36</v>
      </c>
      <c r="D20" s="89"/>
      <c r="E20" s="90" t="s">
        <v>27</v>
      </c>
      <c r="F20" s="90" t="s">
        <v>87</v>
      </c>
      <c r="G20" s="90" t="s">
        <v>38</v>
      </c>
    </row>
    <row r="21" spans="1:7">
      <c r="A21" s="88" t="s">
        <v>88</v>
      </c>
      <c r="B21" s="89" t="s">
        <v>89</v>
      </c>
      <c r="C21" s="89" t="s">
        <v>36</v>
      </c>
      <c r="D21" s="89"/>
      <c r="E21" s="90" t="s">
        <v>27</v>
      </c>
      <c r="F21" s="90" t="s">
        <v>90</v>
      </c>
      <c r="G21" s="90" t="s">
        <v>76</v>
      </c>
    </row>
    <row r="22" spans="1:7">
      <c r="A22" s="88" t="s">
        <v>91</v>
      </c>
      <c r="B22" s="89" t="s">
        <v>92</v>
      </c>
      <c r="C22" s="89" t="s">
        <v>26</v>
      </c>
      <c r="D22" s="89"/>
      <c r="E22" s="90" t="s">
        <v>27</v>
      </c>
      <c r="F22" s="90" t="s">
        <v>37</v>
      </c>
      <c r="G22" s="90" t="s">
        <v>38</v>
      </c>
    </row>
    <row r="23" spans="1:7">
      <c r="A23" s="88" t="s">
        <v>93</v>
      </c>
      <c r="B23" s="89" t="s">
        <v>94</v>
      </c>
      <c r="C23" s="89" t="s">
        <v>36</v>
      </c>
      <c r="D23" s="89"/>
      <c r="E23" s="90" t="s">
        <v>27</v>
      </c>
      <c r="F23" s="90" t="s">
        <v>84</v>
      </c>
      <c r="G23" s="90" t="s">
        <v>81</v>
      </c>
    </row>
    <row r="24" spans="1:7">
      <c r="A24" s="88" t="s">
        <v>95</v>
      </c>
      <c r="B24" s="89" t="s">
        <v>96</v>
      </c>
      <c r="C24" s="89" t="s">
        <v>36</v>
      </c>
      <c r="D24" s="89"/>
      <c r="E24" s="90" t="s">
        <v>27</v>
      </c>
      <c r="F24" s="90" t="s">
        <v>97</v>
      </c>
      <c r="G24" s="90" t="s">
        <v>61</v>
      </c>
    </row>
    <row r="25" spans="1:7">
      <c r="A25" s="88" t="s">
        <v>98</v>
      </c>
      <c r="B25" s="89" t="s">
        <v>99</v>
      </c>
      <c r="C25" s="89" t="s">
        <v>36</v>
      </c>
      <c r="D25" s="89"/>
      <c r="E25" s="90" t="s">
        <v>27</v>
      </c>
      <c r="F25" s="90" t="s">
        <v>97</v>
      </c>
      <c r="G25" s="90" t="s">
        <v>61</v>
      </c>
    </row>
    <row r="26" spans="1:7">
      <c r="A26" s="88" t="s">
        <v>100</v>
      </c>
      <c r="B26" s="89" t="s">
        <v>101</v>
      </c>
      <c r="C26" s="89" t="s">
        <v>36</v>
      </c>
      <c r="D26" s="89"/>
      <c r="E26" s="90" t="s">
        <v>27</v>
      </c>
      <c r="F26" s="90" t="s">
        <v>102</v>
      </c>
      <c r="G26" s="90" t="s">
        <v>61</v>
      </c>
    </row>
    <row r="27" spans="1:7">
      <c r="A27" s="88" t="s">
        <v>103</v>
      </c>
      <c r="B27" s="89" t="s">
        <v>104</v>
      </c>
      <c r="C27" s="89" t="s">
        <v>36</v>
      </c>
      <c r="D27" s="89"/>
      <c r="E27" s="90" t="s">
        <v>27</v>
      </c>
      <c r="F27" s="90" t="s">
        <v>87</v>
      </c>
      <c r="G27" s="90" t="s">
        <v>38</v>
      </c>
    </row>
    <row r="28" spans="1:7">
      <c r="A28" s="88" t="s">
        <v>105</v>
      </c>
      <c r="B28" s="89" t="s">
        <v>106</v>
      </c>
      <c r="C28" s="89" t="s">
        <v>36</v>
      </c>
      <c r="D28" s="89"/>
      <c r="E28" s="90" t="s">
        <v>27</v>
      </c>
      <c r="F28" s="90" t="s">
        <v>102</v>
      </c>
      <c r="G28" s="90" t="s">
        <v>61</v>
      </c>
    </row>
    <row r="29" spans="1:7">
      <c r="A29" s="88" t="s">
        <v>107</v>
      </c>
      <c r="B29" s="89" t="s">
        <v>108</v>
      </c>
      <c r="C29" s="89" t="s">
        <v>26</v>
      </c>
      <c r="D29" s="89"/>
      <c r="E29" s="90" t="s">
        <v>27</v>
      </c>
      <c r="F29" s="90" t="s">
        <v>109</v>
      </c>
      <c r="G29" s="90" t="s">
        <v>38</v>
      </c>
    </row>
    <row r="30" spans="1:7">
      <c r="A30" s="88" t="s">
        <v>110</v>
      </c>
      <c r="B30" s="89" t="s">
        <v>111</v>
      </c>
      <c r="C30" s="89" t="s">
        <v>36</v>
      </c>
      <c r="D30" s="89"/>
      <c r="E30" s="90" t="s">
        <v>27</v>
      </c>
      <c r="F30" s="90" t="s">
        <v>112</v>
      </c>
      <c r="G30" s="90" t="s">
        <v>81</v>
      </c>
    </row>
    <row r="31" spans="1:7">
      <c r="A31" s="88" t="s">
        <v>113</v>
      </c>
      <c r="B31" s="89" t="s">
        <v>114</v>
      </c>
      <c r="C31" s="89" t="s">
        <v>36</v>
      </c>
      <c r="D31" s="89"/>
      <c r="E31" s="90" t="s">
        <v>27</v>
      </c>
      <c r="F31" s="90" t="s">
        <v>115</v>
      </c>
      <c r="G31" s="90" t="s">
        <v>48</v>
      </c>
    </row>
    <row r="32" spans="1:7">
      <c r="A32" s="88" t="s">
        <v>116</v>
      </c>
      <c r="B32" s="89" t="s">
        <v>117</v>
      </c>
      <c r="C32" s="89" t="s">
        <v>36</v>
      </c>
      <c r="D32" s="89"/>
      <c r="E32" s="90" t="s">
        <v>27</v>
      </c>
      <c r="F32" s="90" t="s">
        <v>118</v>
      </c>
      <c r="G32" s="90" t="s">
        <v>61</v>
      </c>
    </row>
    <row r="33" spans="1:7">
      <c r="A33" s="88" t="s">
        <v>119</v>
      </c>
      <c r="B33" s="89" t="s">
        <v>120</v>
      </c>
      <c r="C33" s="89" t="s">
        <v>36</v>
      </c>
      <c r="D33" s="89"/>
      <c r="E33" s="90" t="s">
        <v>27</v>
      </c>
      <c r="F33" s="90" t="s">
        <v>121</v>
      </c>
      <c r="G33" s="90" t="s">
        <v>38</v>
      </c>
    </row>
    <row r="34" spans="1:7">
      <c r="A34" s="88" t="s">
        <v>122</v>
      </c>
      <c r="B34" s="89" t="s">
        <v>123</v>
      </c>
      <c r="C34" s="89" t="s">
        <v>36</v>
      </c>
      <c r="D34" s="89"/>
      <c r="E34" s="90" t="s">
        <v>27</v>
      </c>
      <c r="F34" s="90" t="s">
        <v>124</v>
      </c>
      <c r="G34" s="90" t="s">
        <v>29</v>
      </c>
    </row>
    <row r="35" spans="1:7">
      <c r="A35" s="88" t="s">
        <v>125</v>
      </c>
      <c r="B35" s="89" t="s">
        <v>126</v>
      </c>
      <c r="C35" s="89" t="s">
        <v>36</v>
      </c>
      <c r="D35" s="89"/>
      <c r="E35" s="90" t="s">
        <v>27</v>
      </c>
      <c r="F35" s="90" t="s">
        <v>127</v>
      </c>
      <c r="G35" s="90" t="s">
        <v>33</v>
      </c>
    </row>
    <row r="36" spans="1:7">
      <c r="A36" s="88" t="s">
        <v>128</v>
      </c>
      <c r="B36" s="89" t="s">
        <v>129</v>
      </c>
      <c r="C36" s="89" t="s">
        <v>36</v>
      </c>
      <c r="D36" s="89"/>
      <c r="E36" s="90" t="s">
        <v>27</v>
      </c>
      <c r="F36" s="90" t="s">
        <v>130</v>
      </c>
      <c r="G36" s="90" t="s">
        <v>48</v>
      </c>
    </row>
    <row r="37" spans="1:7">
      <c r="A37" s="88" t="s">
        <v>131</v>
      </c>
      <c r="B37" s="89" t="s">
        <v>132</v>
      </c>
      <c r="C37" s="89" t="s">
        <v>36</v>
      </c>
      <c r="D37" s="89"/>
      <c r="E37" s="90" t="s">
        <v>27</v>
      </c>
      <c r="F37" s="90" t="s">
        <v>133</v>
      </c>
      <c r="G37" s="90" t="s">
        <v>33</v>
      </c>
    </row>
    <row r="38" spans="1:7">
      <c r="A38" s="88" t="s">
        <v>134</v>
      </c>
      <c r="B38" s="89" t="s">
        <v>135</v>
      </c>
      <c r="C38" s="89" t="s">
        <v>36</v>
      </c>
      <c r="D38" s="89"/>
      <c r="E38" s="90" t="s">
        <v>27</v>
      </c>
      <c r="F38" s="90" t="s">
        <v>136</v>
      </c>
      <c r="G38" s="90" t="s">
        <v>61</v>
      </c>
    </row>
    <row r="39" spans="1:7">
      <c r="A39" s="88" t="s">
        <v>137</v>
      </c>
      <c r="B39" s="89" t="s">
        <v>138</v>
      </c>
      <c r="C39" s="89" t="s">
        <v>26</v>
      </c>
      <c r="D39" s="89"/>
      <c r="E39" s="90" t="s">
        <v>27</v>
      </c>
      <c r="F39" s="90" t="s">
        <v>139</v>
      </c>
      <c r="G39" s="90" t="s">
        <v>61</v>
      </c>
    </row>
    <row r="40" spans="1:7">
      <c r="A40" s="88" t="s">
        <v>140</v>
      </c>
      <c r="B40" s="89" t="s">
        <v>141</v>
      </c>
      <c r="C40" s="89" t="s">
        <v>36</v>
      </c>
      <c r="D40" s="89"/>
      <c r="E40" s="90" t="s">
        <v>27</v>
      </c>
      <c r="F40" s="90" t="s">
        <v>142</v>
      </c>
      <c r="G40" s="90" t="s">
        <v>76</v>
      </c>
    </row>
    <row r="41" spans="1:7">
      <c r="A41" s="88" t="s">
        <v>143</v>
      </c>
      <c r="B41" s="89" t="s">
        <v>144</v>
      </c>
      <c r="C41" s="89" t="s">
        <v>36</v>
      </c>
      <c r="D41" s="89"/>
      <c r="E41" s="90" t="s">
        <v>27</v>
      </c>
      <c r="F41" s="90" t="s">
        <v>145</v>
      </c>
      <c r="G41" s="90" t="s">
        <v>41</v>
      </c>
    </row>
    <row r="42" spans="1:7">
      <c r="A42" s="88" t="s">
        <v>146</v>
      </c>
      <c r="B42" s="89" t="s">
        <v>147</v>
      </c>
      <c r="C42" s="89" t="s">
        <v>36</v>
      </c>
      <c r="D42" s="89"/>
      <c r="E42" s="90" t="s">
        <v>27</v>
      </c>
      <c r="F42" s="90" t="s">
        <v>148</v>
      </c>
      <c r="G42" s="90" t="s">
        <v>41</v>
      </c>
    </row>
    <row r="43" spans="1:7">
      <c r="A43" s="88" t="s">
        <v>149</v>
      </c>
      <c r="B43" s="89" t="s">
        <v>150</v>
      </c>
      <c r="C43" s="89" t="s">
        <v>36</v>
      </c>
      <c r="D43" s="89"/>
      <c r="E43" s="90" t="s">
        <v>27</v>
      </c>
      <c r="F43" s="90" t="s">
        <v>130</v>
      </c>
      <c r="G43" s="90" t="s">
        <v>48</v>
      </c>
    </row>
    <row r="44" spans="1:7">
      <c r="A44" s="88" t="s">
        <v>151</v>
      </c>
      <c r="B44" s="89" t="s">
        <v>152</v>
      </c>
      <c r="C44" s="89" t="s">
        <v>36</v>
      </c>
      <c r="D44" s="89"/>
      <c r="E44" s="90" t="s">
        <v>27</v>
      </c>
      <c r="F44" s="90" t="s">
        <v>124</v>
      </c>
      <c r="G44" s="90" t="s">
        <v>29</v>
      </c>
    </row>
    <row r="45" spans="1:7">
      <c r="A45" s="88" t="s">
        <v>153</v>
      </c>
      <c r="B45" s="89" t="s">
        <v>154</v>
      </c>
      <c r="C45" s="89" t="s">
        <v>36</v>
      </c>
      <c r="D45" s="89"/>
      <c r="E45" s="90" t="s">
        <v>27</v>
      </c>
      <c r="F45" s="90" t="s">
        <v>139</v>
      </c>
      <c r="G45" s="90" t="s">
        <v>61</v>
      </c>
    </row>
    <row r="46" spans="1:7">
      <c r="A46" s="88" t="s">
        <v>155</v>
      </c>
      <c r="B46" s="89" t="s">
        <v>156</v>
      </c>
      <c r="C46" s="89" t="s">
        <v>36</v>
      </c>
      <c r="D46" s="89"/>
      <c r="E46" s="90" t="s">
        <v>27</v>
      </c>
      <c r="F46" s="90" t="s">
        <v>157</v>
      </c>
      <c r="G46" s="90" t="s">
        <v>41</v>
      </c>
    </row>
    <row r="47" spans="1:7">
      <c r="A47" s="88" t="s">
        <v>158</v>
      </c>
      <c r="B47" s="89" t="s">
        <v>159</v>
      </c>
      <c r="C47" s="89" t="s">
        <v>36</v>
      </c>
      <c r="D47" s="89"/>
      <c r="E47" s="90" t="s">
        <v>27</v>
      </c>
      <c r="F47" s="90" t="s">
        <v>112</v>
      </c>
      <c r="G47" s="90" t="s">
        <v>81</v>
      </c>
    </row>
    <row r="48" spans="1:7">
      <c r="A48" s="88" t="s">
        <v>160</v>
      </c>
      <c r="B48" s="89" t="s">
        <v>161</v>
      </c>
      <c r="C48" s="89" t="s">
        <v>36</v>
      </c>
      <c r="D48" s="89"/>
      <c r="E48" s="90" t="s">
        <v>27</v>
      </c>
      <c r="F48" s="90" t="s">
        <v>162</v>
      </c>
      <c r="G48" s="90" t="s">
        <v>62</v>
      </c>
    </row>
    <row r="49" spans="1:7">
      <c r="A49" s="88" t="s">
        <v>163</v>
      </c>
      <c r="B49" s="89" t="s">
        <v>164</v>
      </c>
      <c r="C49" s="89" t="s">
        <v>36</v>
      </c>
      <c r="D49" s="89"/>
      <c r="E49" s="90" t="s">
        <v>27</v>
      </c>
      <c r="F49" s="90" t="s">
        <v>133</v>
      </c>
      <c r="G49" s="90" t="s">
        <v>33</v>
      </c>
    </row>
    <row r="50" spans="1:7">
      <c r="A50" s="88" t="s">
        <v>165</v>
      </c>
      <c r="B50" s="89" t="s">
        <v>166</v>
      </c>
      <c r="C50" s="89" t="s">
        <v>36</v>
      </c>
      <c r="D50" s="89"/>
      <c r="E50" s="90" t="s">
        <v>27</v>
      </c>
      <c r="F50" s="90" t="s">
        <v>121</v>
      </c>
      <c r="G50" s="90" t="s">
        <v>38</v>
      </c>
    </row>
    <row r="51" spans="1:7">
      <c r="A51" s="88" t="s">
        <v>167</v>
      </c>
      <c r="B51" s="89" t="s">
        <v>168</v>
      </c>
      <c r="C51" s="89" t="s">
        <v>36</v>
      </c>
      <c r="D51" s="89"/>
      <c r="E51" s="90" t="s">
        <v>27</v>
      </c>
      <c r="F51" s="90" t="s">
        <v>61</v>
      </c>
      <c r="G51" s="90" t="s">
        <v>62</v>
      </c>
    </row>
    <row r="52" spans="1:7">
      <c r="A52" s="88" t="s">
        <v>169</v>
      </c>
      <c r="B52" s="89" t="s">
        <v>170</v>
      </c>
      <c r="C52" s="89" t="s">
        <v>26</v>
      </c>
      <c r="D52" s="89"/>
      <c r="E52" s="90" t="s">
        <v>27</v>
      </c>
      <c r="F52" s="90" t="s">
        <v>171</v>
      </c>
      <c r="G52" s="90" t="s">
        <v>42</v>
      </c>
    </row>
    <row r="53" spans="1:7">
      <c r="A53" s="88" t="s">
        <v>172</v>
      </c>
      <c r="B53" s="89" t="s">
        <v>173</v>
      </c>
      <c r="C53" s="89" t="s">
        <v>36</v>
      </c>
      <c r="D53" s="89"/>
      <c r="E53" s="90" t="s">
        <v>27</v>
      </c>
      <c r="F53" s="90" t="s">
        <v>174</v>
      </c>
      <c r="G53" s="90" t="s">
        <v>41</v>
      </c>
    </row>
    <row r="54" spans="1:7">
      <c r="A54" s="88" t="s">
        <v>175</v>
      </c>
      <c r="B54" s="89" t="s">
        <v>176</v>
      </c>
      <c r="C54" s="89" t="s">
        <v>36</v>
      </c>
      <c r="D54" s="89"/>
      <c r="E54" s="90" t="s">
        <v>27</v>
      </c>
      <c r="F54" s="90" t="s">
        <v>177</v>
      </c>
      <c r="G54" s="90" t="s">
        <v>48</v>
      </c>
    </row>
    <row r="55" spans="1:7">
      <c r="A55" s="88" t="s">
        <v>178</v>
      </c>
      <c r="B55" s="89" t="s">
        <v>179</v>
      </c>
      <c r="C55" s="89" t="s">
        <v>36</v>
      </c>
      <c r="D55" s="89"/>
      <c r="E55" s="90" t="s">
        <v>27</v>
      </c>
      <c r="F55" s="90" t="s">
        <v>180</v>
      </c>
      <c r="G55" s="90" t="s">
        <v>33</v>
      </c>
    </row>
    <row r="56" spans="1:7">
      <c r="A56" s="88" t="s">
        <v>181</v>
      </c>
      <c r="B56" s="89" t="s">
        <v>182</v>
      </c>
      <c r="C56" s="89" t="s">
        <v>36</v>
      </c>
      <c r="D56" s="89"/>
      <c r="E56" s="90" t="s">
        <v>27</v>
      </c>
      <c r="F56" s="90" t="s">
        <v>183</v>
      </c>
      <c r="G56" s="90" t="s">
        <v>184</v>
      </c>
    </row>
    <row r="57" spans="1:7">
      <c r="A57" s="88" t="s">
        <v>185</v>
      </c>
      <c r="B57" s="89" t="s">
        <v>186</v>
      </c>
      <c r="C57" s="89" t="s">
        <v>36</v>
      </c>
      <c r="D57" s="89"/>
      <c r="E57" s="90" t="s">
        <v>27</v>
      </c>
      <c r="F57" s="90" t="s">
        <v>187</v>
      </c>
      <c r="G57" s="90" t="s">
        <v>29</v>
      </c>
    </row>
    <row r="58" spans="1:7">
      <c r="A58" s="88" t="s">
        <v>1055</v>
      </c>
      <c r="B58" s="89" t="s">
        <v>1056</v>
      </c>
      <c r="C58" s="89" t="s">
        <v>26</v>
      </c>
      <c r="D58" s="89" t="s">
        <v>191</v>
      </c>
      <c r="E58" s="90" t="s">
        <v>27</v>
      </c>
      <c r="F58" s="90" t="s">
        <v>211</v>
      </c>
      <c r="G58" s="90" t="s">
        <v>81</v>
      </c>
    </row>
    <row r="59" spans="1:7">
      <c r="A59" s="88" t="s">
        <v>192</v>
      </c>
      <c r="B59" s="89" t="s">
        <v>193</v>
      </c>
      <c r="C59" s="89" t="s">
        <v>36</v>
      </c>
      <c r="D59" s="89"/>
      <c r="E59" s="90" t="s">
        <v>27</v>
      </c>
      <c r="F59" s="90" t="s">
        <v>109</v>
      </c>
      <c r="G59" s="90" t="s">
        <v>38</v>
      </c>
    </row>
    <row r="60" spans="1:7">
      <c r="A60" s="88" t="s">
        <v>194</v>
      </c>
      <c r="B60" s="89" t="s">
        <v>195</v>
      </c>
      <c r="C60" s="89" t="s">
        <v>36</v>
      </c>
      <c r="D60" s="89"/>
      <c r="E60" s="90" t="s">
        <v>27</v>
      </c>
      <c r="F60" s="90" t="s">
        <v>71</v>
      </c>
      <c r="G60" s="90" t="s">
        <v>52</v>
      </c>
    </row>
    <row r="61" spans="1:7">
      <c r="A61" s="88" t="s">
        <v>196</v>
      </c>
      <c r="B61" s="89" t="s">
        <v>197</v>
      </c>
      <c r="C61" s="89" t="s">
        <v>36</v>
      </c>
      <c r="D61" s="89"/>
      <c r="E61" s="90" t="s">
        <v>27</v>
      </c>
      <c r="F61" s="90" t="s">
        <v>198</v>
      </c>
      <c r="G61" s="90" t="s">
        <v>33</v>
      </c>
    </row>
    <row r="62" spans="1:7">
      <c r="A62" s="88" t="s">
        <v>199</v>
      </c>
      <c r="B62" s="89" t="s">
        <v>200</v>
      </c>
      <c r="C62" s="89" t="s">
        <v>36</v>
      </c>
      <c r="D62" s="89"/>
      <c r="E62" s="90" t="s">
        <v>27</v>
      </c>
      <c r="F62" s="90" t="s">
        <v>47</v>
      </c>
      <c r="G62" s="90" t="s">
        <v>48</v>
      </c>
    </row>
    <row r="63" spans="1:7">
      <c r="A63" s="88" t="s">
        <v>201</v>
      </c>
      <c r="B63" s="89" t="s">
        <v>202</v>
      </c>
      <c r="C63" s="89" t="s">
        <v>36</v>
      </c>
      <c r="D63" s="89"/>
      <c r="E63" s="90" t="s">
        <v>27</v>
      </c>
      <c r="F63" s="90" t="s">
        <v>203</v>
      </c>
      <c r="G63" s="90" t="s">
        <v>42</v>
      </c>
    </row>
    <row r="64" spans="1:7">
      <c r="A64" s="88" t="s">
        <v>204</v>
      </c>
      <c r="B64" s="89" t="s">
        <v>205</v>
      </c>
      <c r="C64" s="89" t="s">
        <v>36</v>
      </c>
      <c r="D64" s="89"/>
      <c r="E64" s="90" t="s">
        <v>27</v>
      </c>
      <c r="F64" s="90" t="s">
        <v>206</v>
      </c>
      <c r="G64" s="90" t="s">
        <v>38</v>
      </c>
    </row>
    <row r="65" spans="1:7">
      <c r="A65" s="88" t="s">
        <v>207</v>
      </c>
      <c r="B65" s="89" t="s">
        <v>208</v>
      </c>
      <c r="C65" s="89" t="s">
        <v>36</v>
      </c>
      <c r="D65" s="89"/>
      <c r="E65" s="90" t="s">
        <v>27</v>
      </c>
      <c r="F65" s="90" t="s">
        <v>51</v>
      </c>
      <c r="G65" s="90" t="s">
        <v>52</v>
      </c>
    </row>
    <row r="66" spans="1:7">
      <c r="A66" s="88" t="s">
        <v>209</v>
      </c>
      <c r="B66" s="89" t="s">
        <v>210</v>
      </c>
      <c r="C66" s="89" t="s">
        <v>26</v>
      </c>
      <c r="D66" s="89"/>
      <c r="E66" s="90" t="s">
        <v>27</v>
      </c>
      <c r="F66" s="90" t="s">
        <v>211</v>
      </c>
      <c r="G66" s="90" t="s">
        <v>81</v>
      </c>
    </row>
    <row r="67" spans="1:7">
      <c r="A67" s="88" t="s">
        <v>212</v>
      </c>
      <c r="B67" s="89" t="s">
        <v>213</v>
      </c>
      <c r="C67" s="89" t="s">
        <v>26</v>
      </c>
      <c r="D67" s="89"/>
      <c r="E67" s="90" t="s">
        <v>27</v>
      </c>
      <c r="F67" s="90" t="s">
        <v>214</v>
      </c>
      <c r="G67" s="90" t="s">
        <v>33</v>
      </c>
    </row>
    <row r="68" spans="1:7">
      <c r="A68" s="88" t="s">
        <v>215</v>
      </c>
      <c r="B68" s="89" t="s">
        <v>216</v>
      </c>
      <c r="C68" s="89" t="s">
        <v>36</v>
      </c>
      <c r="D68" s="89"/>
      <c r="E68" s="90" t="s">
        <v>27</v>
      </c>
      <c r="F68" s="90" t="s">
        <v>55</v>
      </c>
      <c r="G68" s="90" t="s">
        <v>33</v>
      </c>
    </row>
    <row r="69" spans="1:7">
      <c r="A69" s="88" t="s">
        <v>217</v>
      </c>
      <c r="B69" s="89" t="s">
        <v>218</v>
      </c>
      <c r="C69" s="89" t="s">
        <v>26</v>
      </c>
      <c r="D69" s="89"/>
      <c r="E69" s="90" t="s">
        <v>27</v>
      </c>
      <c r="F69" s="90" t="s">
        <v>112</v>
      </c>
      <c r="G69" s="90" t="s">
        <v>81</v>
      </c>
    </row>
    <row r="70" spans="1:7">
      <c r="A70" s="88" t="s">
        <v>219</v>
      </c>
      <c r="B70" s="89" t="s">
        <v>220</v>
      </c>
      <c r="C70" s="89" t="s">
        <v>36</v>
      </c>
      <c r="D70" s="89"/>
      <c r="E70" s="90" t="s">
        <v>27</v>
      </c>
      <c r="F70" s="90" t="s">
        <v>221</v>
      </c>
      <c r="G70" s="90" t="s">
        <v>33</v>
      </c>
    </row>
    <row r="71" spans="1:7">
      <c r="A71" s="88" t="s">
        <v>222</v>
      </c>
      <c r="B71" s="89" t="s">
        <v>223</v>
      </c>
      <c r="C71" s="89" t="s">
        <v>26</v>
      </c>
      <c r="D71" s="89"/>
      <c r="E71" s="90" t="s">
        <v>27</v>
      </c>
      <c r="F71" s="90" t="s">
        <v>224</v>
      </c>
      <c r="G71" s="90" t="s">
        <v>52</v>
      </c>
    </row>
    <row r="72" spans="1:7">
      <c r="A72" s="88" t="s">
        <v>225</v>
      </c>
      <c r="B72" s="89" t="s">
        <v>226</v>
      </c>
      <c r="C72" s="89" t="s">
        <v>36</v>
      </c>
      <c r="D72" s="89"/>
      <c r="E72" s="90" t="s">
        <v>27</v>
      </c>
      <c r="F72" s="90" t="s">
        <v>136</v>
      </c>
      <c r="G72" s="90" t="s">
        <v>61</v>
      </c>
    </row>
    <row r="73" spans="1:7">
      <c r="A73" s="88" t="s">
        <v>227</v>
      </c>
      <c r="B73" s="89" t="s">
        <v>228</v>
      </c>
      <c r="C73" s="89" t="s">
        <v>36</v>
      </c>
      <c r="D73" s="89"/>
      <c r="E73" s="90" t="s">
        <v>27</v>
      </c>
      <c r="F73" s="90" t="s">
        <v>229</v>
      </c>
      <c r="G73" s="90" t="s">
        <v>62</v>
      </c>
    </row>
    <row r="74" spans="1:7">
      <c r="A74" s="88" t="s">
        <v>230</v>
      </c>
      <c r="B74" s="89" t="s">
        <v>231</v>
      </c>
      <c r="C74" s="89" t="s">
        <v>36</v>
      </c>
      <c r="D74" s="89"/>
      <c r="E74" s="90" t="s">
        <v>27</v>
      </c>
      <c r="F74" s="90" t="s">
        <v>41</v>
      </c>
      <c r="G74" s="90" t="s">
        <v>42</v>
      </c>
    </row>
    <row r="75" spans="1:7">
      <c r="A75" s="88" t="s">
        <v>232</v>
      </c>
      <c r="B75" s="89" t="s">
        <v>233</v>
      </c>
      <c r="C75" s="89" t="s">
        <v>36</v>
      </c>
      <c r="D75" s="89"/>
      <c r="E75" s="90" t="s">
        <v>27</v>
      </c>
      <c r="F75" s="90" t="s">
        <v>162</v>
      </c>
      <c r="G75" s="90" t="s">
        <v>62</v>
      </c>
    </row>
    <row r="76" spans="1:7">
      <c r="A76" s="88" t="s">
        <v>234</v>
      </c>
      <c r="B76" s="89" t="s">
        <v>235</v>
      </c>
      <c r="C76" s="89" t="s">
        <v>36</v>
      </c>
      <c r="D76" s="89"/>
      <c r="E76" s="90" t="s">
        <v>27</v>
      </c>
      <c r="F76" s="90" t="s">
        <v>121</v>
      </c>
      <c r="G76" s="90" t="s">
        <v>38</v>
      </c>
    </row>
    <row r="77" spans="1:7">
      <c r="A77" s="88" t="s">
        <v>236</v>
      </c>
      <c r="B77" s="89" t="s">
        <v>237</v>
      </c>
      <c r="C77" s="89" t="s">
        <v>36</v>
      </c>
      <c r="D77" s="89"/>
      <c r="E77" s="90" t="s">
        <v>27</v>
      </c>
      <c r="F77" s="90" t="s">
        <v>121</v>
      </c>
      <c r="G77" s="90" t="s">
        <v>38</v>
      </c>
    </row>
    <row r="78" spans="1:7">
      <c r="A78" s="88" t="s">
        <v>238</v>
      </c>
      <c r="B78" s="89" t="s">
        <v>239</v>
      </c>
      <c r="C78" s="89" t="s">
        <v>36</v>
      </c>
      <c r="D78" s="89"/>
      <c r="E78" s="90" t="s">
        <v>27</v>
      </c>
      <c r="F78" s="90" t="s">
        <v>157</v>
      </c>
      <c r="G78" s="90" t="s">
        <v>41</v>
      </c>
    </row>
    <row r="79" spans="1:7">
      <c r="A79" s="88" t="s">
        <v>240</v>
      </c>
      <c r="B79" s="89" t="s">
        <v>241</v>
      </c>
      <c r="C79" s="89" t="s">
        <v>36</v>
      </c>
      <c r="D79" s="89"/>
      <c r="E79" s="90" t="s">
        <v>27</v>
      </c>
      <c r="F79" s="90" t="s">
        <v>162</v>
      </c>
      <c r="G79" s="90" t="s">
        <v>62</v>
      </c>
    </row>
    <row r="80" spans="1:7">
      <c r="A80" s="88" t="s">
        <v>242</v>
      </c>
      <c r="B80" s="89" t="s">
        <v>243</v>
      </c>
      <c r="C80" s="89" t="s">
        <v>36</v>
      </c>
      <c r="D80" s="89"/>
      <c r="E80" s="90" t="s">
        <v>27</v>
      </c>
      <c r="F80" s="90" t="s">
        <v>84</v>
      </c>
      <c r="G80" s="90" t="s">
        <v>81</v>
      </c>
    </row>
    <row r="81" spans="1:7">
      <c r="A81" s="88" t="s">
        <v>244</v>
      </c>
      <c r="B81" s="89" t="s">
        <v>245</v>
      </c>
      <c r="C81" s="89" t="s">
        <v>26</v>
      </c>
      <c r="D81" s="89"/>
      <c r="E81" s="90" t="s">
        <v>27</v>
      </c>
      <c r="F81" s="90" t="s">
        <v>246</v>
      </c>
      <c r="G81" s="90" t="s">
        <v>61</v>
      </c>
    </row>
    <row r="82" spans="1:7">
      <c r="A82" s="88" t="s">
        <v>247</v>
      </c>
      <c r="B82" s="89" t="s">
        <v>248</v>
      </c>
      <c r="C82" s="89" t="s">
        <v>36</v>
      </c>
      <c r="D82" s="89"/>
      <c r="E82" s="90" t="s">
        <v>27</v>
      </c>
      <c r="F82" s="90" t="s">
        <v>177</v>
      </c>
      <c r="G82" s="90" t="s">
        <v>48</v>
      </c>
    </row>
    <row r="83" spans="1:7">
      <c r="A83" s="88" t="s">
        <v>249</v>
      </c>
      <c r="B83" s="89" t="s">
        <v>250</v>
      </c>
      <c r="C83" s="89" t="s">
        <v>36</v>
      </c>
      <c r="D83" s="89"/>
      <c r="E83" s="90" t="s">
        <v>27</v>
      </c>
      <c r="F83" s="90" t="s">
        <v>52</v>
      </c>
      <c r="G83" s="90" t="s">
        <v>33</v>
      </c>
    </row>
    <row r="84" spans="1:7">
      <c r="A84" s="88" t="s">
        <v>251</v>
      </c>
      <c r="B84" s="89" t="s">
        <v>252</v>
      </c>
      <c r="C84" s="89" t="s">
        <v>36</v>
      </c>
      <c r="D84" s="89"/>
      <c r="E84" s="90" t="s">
        <v>27</v>
      </c>
      <c r="F84" s="90" t="s">
        <v>51</v>
      </c>
      <c r="G84" s="90" t="s">
        <v>52</v>
      </c>
    </row>
    <row r="85" spans="1:7">
      <c r="A85" s="88" t="s">
        <v>253</v>
      </c>
      <c r="B85" s="89" t="s">
        <v>254</v>
      </c>
      <c r="C85" s="89" t="s">
        <v>36</v>
      </c>
      <c r="D85" s="89"/>
      <c r="E85" s="90" t="s">
        <v>27</v>
      </c>
      <c r="F85" s="90" t="s">
        <v>121</v>
      </c>
      <c r="G85" s="90" t="s">
        <v>38</v>
      </c>
    </row>
    <row r="86" spans="1:7">
      <c r="A86" s="88" t="s">
        <v>255</v>
      </c>
      <c r="B86" s="89" t="s">
        <v>256</v>
      </c>
      <c r="C86" s="89" t="s">
        <v>36</v>
      </c>
      <c r="D86" s="89"/>
      <c r="E86" s="90" t="s">
        <v>27</v>
      </c>
      <c r="F86" s="90" t="s">
        <v>257</v>
      </c>
      <c r="G86" s="90" t="s">
        <v>42</v>
      </c>
    </row>
    <row r="87" spans="1:7">
      <c r="A87" s="88" t="s">
        <v>258</v>
      </c>
      <c r="B87" s="89" t="s">
        <v>259</v>
      </c>
      <c r="C87" s="89" t="s">
        <v>26</v>
      </c>
      <c r="D87" s="89"/>
      <c r="E87" s="90" t="s">
        <v>27</v>
      </c>
      <c r="F87" s="90" t="s">
        <v>260</v>
      </c>
      <c r="G87" s="90" t="s">
        <v>48</v>
      </c>
    </row>
    <row r="88" spans="1:7">
      <c r="A88" s="88" t="s">
        <v>261</v>
      </c>
      <c r="B88" s="89" t="s">
        <v>262</v>
      </c>
      <c r="C88" s="89" t="s">
        <v>26</v>
      </c>
      <c r="D88" s="89"/>
      <c r="E88" s="90" t="s">
        <v>27</v>
      </c>
      <c r="F88" s="90" t="s">
        <v>51</v>
      </c>
      <c r="G88" s="90" t="s">
        <v>52</v>
      </c>
    </row>
    <row r="89" spans="1:7">
      <c r="A89" s="88" t="s">
        <v>263</v>
      </c>
      <c r="B89" s="89" t="s">
        <v>264</v>
      </c>
      <c r="C89" s="89" t="s">
        <v>26</v>
      </c>
      <c r="D89" s="89"/>
      <c r="E89" s="90" t="s">
        <v>27</v>
      </c>
      <c r="F89" s="90" t="s">
        <v>81</v>
      </c>
      <c r="G89" s="90" t="s">
        <v>41</v>
      </c>
    </row>
    <row r="90" spans="1:7">
      <c r="A90" s="88" t="s">
        <v>265</v>
      </c>
      <c r="B90" s="89" t="s">
        <v>266</v>
      </c>
      <c r="C90" s="89" t="s">
        <v>36</v>
      </c>
      <c r="D90" s="89"/>
      <c r="E90" s="90" t="s">
        <v>27</v>
      </c>
      <c r="F90" s="90" t="s">
        <v>130</v>
      </c>
      <c r="G90" s="90" t="s">
        <v>48</v>
      </c>
    </row>
    <row r="91" spans="1:7">
      <c r="A91" s="88" t="s">
        <v>267</v>
      </c>
      <c r="B91" s="89" t="s">
        <v>268</v>
      </c>
      <c r="C91" s="89" t="s">
        <v>36</v>
      </c>
      <c r="D91" s="89"/>
      <c r="E91" s="90" t="s">
        <v>27</v>
      </c>
      <c r="F91" s="90" t="s">
        <v>269</v>
      </c>
      <c r="G91" s="90" t="s">
        <v>32</v>
      </c>
    </row>
    <row r="92" spans="1:7">
      <c r="A92" s="88" t="s">
        <v>270</v>
      </c>
      <c r="B92" s="89" t="s">
        <v>271</v>
      </c>
      <c r="C92" s="89" t="s">
        <v>36</v>
      </c>
      <c r="D92" s="89"/>
      <c r="E92" s="90" t="s">
        <v>27</v>
      </c>
      <c r="F92" s="90" t="s">
        <v>139</v>
      </c>
      <c r="G92" s="90" t="s">
        <v>61</v>
      </c>
    </row>
    <row r="93" spans="1:7">
      <c r="A93" s="88" t="s">
        <v>272</v>
      </c>
      <c r="B93" s="89" t="s">
        <v>273</v>
      </c>
      <c r="C93" s="89" t="s">
        <v>26</v>
      </c>
      <c r="D93" s="89"/>
      <c r="E93" s="90" t="s">
        <v>27</v>
      </c>
      <c r="F93" s="90" t="s">
        <v>274</v>
      </c>
      <c r="G93" s="90" t="s">
        <v>42</v>
      </c>
    </row>
    <row r="94" spans="1:7">
      <c r="A94" s="88" t="s">
        <v>275</v>
      </c>
      <c r="B94" s="89" t="s">
        <v>276</v>
      </c>
      <c r="C94" s="89" t="s">
        <v>26</v>
      </c>
      <c r="D94" s="89"/>
      <c r="E94" s="90" t="s">
        <v>27</v>
      </c>
      <c r="F94" s="90" t="s">
        <v>68</v>
      </c>
      <c r="G94" s="90" t="s">
        <v>48</v>
      </c>
    </row>
    <row r="95" spans="1:7">
      <c r="A95" s="88" t="s">
        <v>277</v>
      </c>
      <c r="B95" s="89" t="s">
        <v>278</v>
      </c>
      <c r="C95" s="89" t="s">
        <v>36</v>
      </c>
      <c r="D95" s="89"/>
      <c r="E95" s="90" t="s">
        <v>27</v>
      </c>
      <c r="F95" s="90" t="s">
        <v>279</v>
      </c>
      <c r="G95" s="90" t="s">
        <v>42</v>
      </c>
    </row>
    <row r="96" spans="1:7">
      <c r="A96" s="88" t="s">
        <v>280</v>
      </c>
      <c r="B96" s="89" t="s">
        <v>281</v>
      </c>
      <c r="C96" s="89" t="s">
        <v>36</v>
      </c>
      <c r="D96" s="89"/>
      <c r="E96" s="90" t="s">
        <v>27</v>
      </c>
      <c r="F96" s="90" t="s">
        <v>112</v>
      </c>
      <c r="G96" s="90" t="s">
        <v>81</v>
      </c>
    </row>
    <row r="97" spans="1:7">
      <c r="A97" s="88" t="s">
        <v>282</v>
      </c>
      <c r="B97" s="89" t="s">
        <v>283</v>
      </c>
      <c r="C97" s="89" t="s">
        <v>36</v>
      </c>
      <c r="D97" s="89"/>
      <c r="E97" s="90" t="s">
        <v>27</v>
      </c>
      <c r="F97" s="90" t="s">
        <v>214</v>
      </c>
      <c r="G97" s="90" t="s">
        <v>33</v>
      </c>
    </row>
    <row r="98" spans="1:7">
      <c r="A98" s="88" t="s">
        <v>284</v>
      </c>
      <c r="B98" s="89" t="s">
        <v>285</v>
      </c>
      <c r="C98" s="89" t="s">
        <v>36</v>
      </c>
      <c r="D98" s="89"/>
      <c r="E98" s="90" t="s">
        <v>27</v>
      </c>
      <c r="F98" s="90" t="s">
        <v>286</v>
      </c>
      <c r="G98" s="90" t="s">
        <v>42</v>
      </c>
    </row>
    <row r="99" spans="1:7">
      <c r="A99" s="88" t="s">
        <v>287</v>
      </c>
      <c r="B99" s="89" t="s">
        <v>288</v>
      </c>
      <c r="C99" s="89" t="s">
        <v>36</v>
      </c>
      <c r="D99" s="89"/>
      <c r="E99" s="90" t="s">
        <v>27</v>
      </c>
      <c r="F99" s="90" t="s">
        <v>142</v>
      </c>
      <c r="G99" s="90" t="s">
        <v>76</v>
      </c>
    </row>
    <row r="100" spans="1:7">
      <c r="A100" s="88" t="s">
        <v>289</v>
      </c>
      <c r="B100" s="89" t="s">
        <v>290</v>
      </c>
      <c r="C100" s="89" t="s">
        <v>26</v>
      </c>
      <c r="D100" s="89"/>
      <c r="E100" s="90" t="s">
        <v>27</v>
      </c>
      <c r="F100" s="90" t="s">
        <v>61</v>
      </c>
      <c r="G100" s="90" t="s">
        <v>62</v>
      </c>
    </row>
    <row r="101" spans="1:7">
      <c r="A101" s="88" t="s">
        <v>291</v>
      </c>
      <c r="B101" s="89" t="s">
        <v>292</v>
      </c>
      <c r="C101" s="89" t="s">
        <v>36</v>
      </c>
      <c r="D101" s="89"/>
      <c r="E101" s="90" t="s">
        <v>27</v>
      </c>
      <c r="F101" s="90" t="s">
        <v>293</v>
      </c>
      <c r="G101" s="90" t="s">
        <v>52</v>
      </c>
    </row>
    <row r="102" spans="1:7">
      <c r="A102" s="88" t="s">
        <v>294</v>
      </c>
      <c r="B102" s="89" t="s">
        <v>295</v>
      </c>
      <c r="C102" s="89" t="s">
        <v>36</v>
      </c>
      <c r="D102" s="89"/>
      <c r="E102" s="90" t="s">
        <v>27</v>
      </c>
      <c r="F102" s="90" t="s">
        <v>221</v>
      </c>
      <c r="G102" s="90" t="s">
        <v>33</v>
      </c>
    </row>
    <row r="103" spans="1:7">
      <c r="A103" s="88" t="s">
        <v>296</v>
      </c>
      <c r="B103" s="89" t="s">
        <v>297</v>
      </c>
      <c r="C103" s="89" t="s">
        <v>36</v>
      </c>
      <c r="D103" s="89"/>
      <c r="E103" s="90" t="s">
        <v>27</v>
      </c>
      <c r="F103" s="90" t="s">
        <v>68</v>
      </c>
      <c r="G103" s="90" t="s">
        <v>48</v>
      </c>
    </row>
    <row r="104" spans="1:7">
      <c r="A104" s="88" t="s">
        <v>298</v>
      </c>
      <c r="B104" s="89" t="s">
        <v>299</v>
      </c>
      <c r="C104" s="89" t="s">
        <v>36</v>
      </c>
      <c r="D104" s="89"/>
      <c r="E104" s="90" t="s">
        <v>27</v>
      </c>
      <c r="F104" s="90" t="s">
        <v>300</v>
      </c>
      <c r="G104" s="90" t="s">
        <v>76</v>
      </c>
    </row>
    <row r="105" spans="1:7">
      <c r="A105" s="88" t="s">
        <v>301</v>
      </c>
      <c r="B105" s="89" t="s">
        <v>302</v>
      </c>
      <c r="C105" s="89" t="s">
        <v>36</v>
      </c>
      <c r="D105" s="89"/>
      <c r="E105" s="90" t="s">
        <v>27</v>
      </c>
      <c r="F105" s="90" t="s">
        <v>303</v>
      </c>
      <c r="G105" s="90" t="s">
        <v>48</v>
      </c>
    </row>
    <row r="106" spans="1:7">
      <c r="A106" s="88" t="s">
        <v>304</v>
      </c>
      <c r="B106" s="89" t="s">
        <v>305</v>
      </c>
      <c r="C106" s="89" t="s">
        <v>36</v>
      </c>
      <c r="D106" s="89"/>
      <c r="E106" s="90" t="s">
        <v>27</v>
      </c>
      <c r="F106" s="90" t="s">
        <v>221</v>
      </c>
      <c r="G106" s="90" t="s">
        <v>33</v>
      </c>
    </row>
    <row r="107" spans="1:7">
      <c r="A107" s="88" t="s">
        <v>306</v>
      </c>
      <c r="B107" s="89" t="s">
        <v>307</v>
      </c>
      <c r="C107" s="89" t="s">
        <v>36</v>
      </c>
      <c r="D107" s="89"/>
      <c r="E107" s="90" t="s">
        <v>27</v>
      </c>
      <c r="F107" s="90" t="s">
        <v>41</v>
      </c>
      <c r="G107" s="90" t="s">
        <v>42</v>
      </c>
    </row>
    <row r="108" spans="1:7">
      <c r="A108" s="88" t="s">
        <v>308</v>
      </c>
      <c r="B108" s="89" t="s">
        <v>309</v>
      </c>
      <c r="C108" s="89" t="s">
        <v>36</v>
      </c>
      <c r="D108" s="89"/>
      <c r="E108" s="90" t="s">
        <v>27</v>
      </c>
      <c r="F108" s="90" t="s">
        <v>310</v>
      </c>
      <c r="G108" s="90" t="s">
        <v>33</v>
      </c>
    </row>
    <row r="109" spans="1:7">
      <c r="A109" s="88" t="s">
        <v>311</v>
      </c>
      <c r="B109" s="89" t="s">
        <v>312</v>
      </c>
      <c r="C109" s="89" t="s">
        <v>36</v>
      </c>
      <c r="D109" s="89"/>
      <c r="E109" s="90" t="s">
        <v>27</v>
      </c>
      <c r="F109" s="90" t="s">
        <v>313</v>
      </c>
      <c r="G109" s="90" t="s">
        <v>48</v>
      </c>
    </row>
    <row r="110" spans="1:7">
      <c r="A110" s="88" t="s">
        <v>314</v>
      </c>
      <c r="B110" s="89" t="s">
        <v>315</v>
      </c>
      <c r="C110" s="89" t="s">
        <v>26</v>
      </c>
      <c r="D110" s="89"/>
      <c r="E110" s="90" t="s">
        <v>27</v>
      </c>
      <c r="F110" s="90" t="s">
        <v>87</v>
      </c>
      <c r="G110" s="90" t="s">
        <v>38</v>
      </c>
    </row>
    <row r="111" spans="1:7">
      <c r="A111" s="88" t="s">
        <v>316</v>
      </c>
      <c r="B111" s="89" t="s">
        <v>317</v>
      </c>
      <c r="C111" s="89" t="s">
        <v>36</v>
      </c>
      <c r="D111" s="89"/>
      <c r="E111" s="90" t="s">
        <v>27</v>
      </c>
      <c r="F111" s="90" t="s">
        <v>145</v>
      </c>
      <c r="G111" s="90" t="s">
        <v>41</v>
      </c>
    </row>
    <row r="112" spans="1:7">
      <c r="A112" s="88" t="s">
        <v>318</v>
      </c>
      <c r="B112" s="89" t="s">
        <v>319</v>
      </c>
      <c r="C112" s="89" t="s">
        <v>36</v>
      </c>
      <c r="D112" s="89"/>
      <c r="E112" s="90" t="s">
        <v>27</v>
      </c>
      <c r="F112" s="90" t="s">
        <v>41</v>
      </c>
      <c r="G112" s="90" t="s">
        <v>42</v>
      </c>
    </row>
    <row r="113" spans="1:7">
      <c r="A113" s="88" t="s">
        <v>320</v>
      </c>
      <c r="B113" s="89" t="s">
        <v>321</v>
      </c>
      <c r="C113" s="89" t="s">
        <v>36</v>
      </c>
      <c r="D113" s="89"/>
      <c r="E113" s="90" t="s">
        <v>27</v>
      </c>
      <c r="F113" s="90" t="s">
        <v>139</v>
      </c>
      <c r="G113" s="90" t="s">
        <v>61</v>
      </c>
    </row>
    <row r="114" spans="1:7">
      <c r="A114" s="88" t="s">
        <v>322</v>
      </c>
      <c r="B114" s="89" t="s">
        <v>323</v>
      </c>
      <c r="C114" s="89" t="s">
        <v>36</v>
      </c>
      <c r="D114" s="89"/>
      <c r="E114" s="90" t="s">
        <v>27</v>
      </c>
      <c r="F114" s="90" t="s">
        <v>148</v>
      </c>
      <c r="G114" s="90" t="s">
        <v>41</v>
      </c>
    </row>
    <row r="115" spans="1:7">
      <c r="A115" s="88" t="s">
        <v>324</v>
      </c>
      <c r="B115" s="89" t="s">
        <v>325</v>
      </c>
      <c r="C115" s="89" t="s">
        <v>36</v>
      </c>
      <c r="D115" s="89"/>
      <c r="E115" s="90" t="s">
        <v>27</v>
      </c>
      <c r="F115" s="90" t="s">
        <v>124</v>
      </c>
      <c r="G115" s="90" t="s">
        <v>29</v>
      </c>
    </row>
    <row r="116" spans="1:7">
      <c r="A116" s="88" t="s">
        <v>326</v>
      </c>
      <c r="B116" s="89" t="s">
        <v>327</v>
      </c>
      <c r="C116" s="89" t="s">
        <v>26</v>
      </c>
      <c r="D116" s="89"/>
      <c r="E116" s="90" t="s">
        <v>27</v>
      </c>
      <c r="F116" s="90" t="s">
        <v>328</v>
      </c>
      <c r="G116" s="90" t="s">
        <v>32</v>
      </c>
    </row>
    <row r="117" spans="1:7">
      <c r="A117" s="88" t="s">
        <v>329</v>
      </c>
      <c r="B117" s="89" t="s">
        <v>330</v>
      </c>
      <c r="C117" s="89" t="s">
        <v>26</v>
      </c>
      <c r="D117" s="89"/>
      <c r="E117" s="90" t="s">
        <v>27</v>
      </c>
      <c r="F117" s="90" t="s">
        <v>32</v>
      </c>
      <c r="G117" s="90" t="s">
        <v>33</v>
      </c>
    </row>
    <row r="118" spans="1:7">
      <c r="A118" s="88" t="s">
        <v>331</v>
      </c>
      <c r="B118" s="89" t="s">
        <v>332</v>
      </c>
      <c r="C118" s="89" t="s">
        <v>36</v>
      </c>
      <c r="D118" s="89"/>
      <c r="E118" s="90" t="s">
        <v>27</v>
      </c>
      <c r="F118" s="90" t="s">
        <v>333</v>
      </c>
      <c r="G118" s="90" t="s">
        <v>48</v>
      </c>
    </row>
    <row r="119" spans="1:7">
      <c r="A119" s="88" t="s">
        <v>334</v>
      </c>
      <c r="B119" s="89" t="s">
        <v>335</v>
      </c>
      <c r="C119" s="89" t="s">
        <v>36</v>
      </c>
      <c r="D119" s="89"/>
      <c r="E119" s="90" t="s">
        <v>27</v>
      </c>
      <c r="F119" s="90" t="s">
        <v>229</v>
      </c>
      <c r="G119" s="90" t="s">
        <v>62</v>
      </c>
    </row>
    <row r="120" spans="1:7">
      <c r="A120" s="88" t="s">
        <v>336</v>
      </c>
      <c r="B120" s="89" t="s">
        <v>337</v>
      </c>
      <c r="C120" s="89" t="s">
        <v>26</v>
      </c>
      <c r="D120" s="89"/>
      <c r="E120" s="90" t="s">
        <v>27</v>
      </c>
      <c r="F120" s="90" t="s">
        <v>102</v>
      </c>
      <c r="G120" s="90" t="s">
        <v>61</v>
      </c>
    </row>
    <row r="121" spans="1:7">
      <c r="A121" s="88" t="s">
        <v>338</v>
      </c>
      <c r="B121" s="89" t="s">
        <v>339</v>
      </c>
      <c r="C121" s="89" t="s">
        <v>36</v>
      </c>
      <c r="D121" s="89"/>
      <c r="E121" s="90" t="s">
        <v>27</v>
      </c>
      <c r="F121" s="90" t="s">
        <v>211</v>
      </c>
      <c r="G121" s="90" t="s">
        <v>81</v>
      </c>
    </row>
    <row r="122" spans="1:7">
      <c r="A122" s="88" t="s">
        <v>340</v>
      </c>
      <c r="B122" s="89" t="s">
        <v>341</v>
      </c>
      <c r="C122" s="89" t="s">
        <v>36</v>
      </c>
      <c r="D122" s="89"/>
      <c r="E122" s="90" t="s">
        <v>27</v>
      </c>
      <c r="F122" s="90" t="s">
        <v>211</v>
      </c>
      <c r="G122" s="90" t="s">
        <v>81</v>
      </c>
    </row>
    <row r="123" spans="1:7">
      <c r="A123" s="88" t="s">
        <v>342</v>
      </c>
      <c r="B123" s="89" t="s">
        <v>343</v>
      </c>
      <c r="C123" s="89" t="s">
        <v>36</v>
      </c>
      <c r="D123" s="89"/>
      <c r="E123" s="90" t="s">
        <v>27</v>
      </c>
      <c r="F123" s="90" t="s">
        <v>313</v>
      </c>
      <c r="G123" s="90" t="s">
        <v>48</v>
      </c>
    </row>
    <row r="124" spans="1:7">
      <c r="A124" s="88" t="s">
        <v>344</v>
      </c>
      <c r="B124" s="89" t="s">
        <v>345</v>
      </c>
      <c r="C124" s="89" t="s">
        <v>36</v>
      </c>
      <c r="D124" s="89"/>
      <c r="E124" s="90" t="s">
        <v>27</v>
      </c>
      <c r="F124" s="90" t="s">
        <v>313</v>
      </c>
      <c r="G124" s="90" t="s">
        <v>48</v>
      </c>
    </row>
    <row r="125" spans="1:7">
      <c r="A125" s="88" t="s">
        <v>346</v>
      </c>
      <c r="B125" s="89" t="s">
        <v>347</v>
      </c>
      <c r="C125" s="89" t="s">
        <v>36</v>
      </c>
      <c r="D125" s="89"/>
      <c r="E125" s="90" t="s">
        <v>27</v>
      </c>
      <c r="F125" s="90" t="s">
        <v>29</v>
      </c>
      <c r="G125" s="90" t="s">
        <v>62</v>
      </c>
    </row>
    <row r="126" spans="1:7">
      <c r="A126" s="88" t="s">
        <v>348</v>
      </c>
      <c r="B126" s="89" t="s">
        <v>349</v>
      </c>
      <c r="C126" s="89" t="s">
        <v>36</v>
      </c>
      <c r="D126" s="89"/>
      <c r="E126" s="90" t="s">
        <v>27</v>
      </c>
      <c r="F126" s="90" t="s">
        <v>62</v>
      </c>
      <c r="G126" s="90" t="s">
        <v>61</v>
      </c>
    </row>
    <row r="127" spans="1:7">
      <c r="A127" s="88" t="s">
        <v>350</v>
      </c>
      <c r="B127" s="89" t="s">
        <v>351</v>
      </c>
      <c r="C127" s="89" t="s">
        <v>36</v>
      </c>
      <c r="D127" s="89"/>
      <c r="E127" s="90" t="s">
        <v>27</v>
      </c>
      <c r="F127" s="90" t="s">
        <v>62</v>
      </c>
      <c r="G127" s="90" t="s">
        <v>61</v>
      </c>
    </row>
    <row r="128" spans="1:7">
      <c r="A128" s="88" t="s">
        <v>352</v>
      </c>
      <c r="B128" s="89" t="s">
        <v>353</v>
      </c>
      <c r="C128" s="89" t="s">
        <v>36</v>
      </c>
      <c r="D128" s="89"/>
      <c r="E128" s="90" t="s">
        <v>27</v>
      </c>
      <c r="F128" s="90" t="s">
        <v>274</v>
      </c>
      <c r="G128" s="90" t="s">
        <v>42</v>
      </c>
    </row>
    <row r="129" spans="1:7">
      <c r="A129" s="88" t="s">
        <v>354</v>
      </c>
      <c r="B129" s="89" t="s">
        <v>355</v>
      </c>
      <c r="C129" s="89" t="s">
        <v>36</v>
      </c>
      <c r="D129" s="89"/>
      <c r="E129" s="90" t="s">
        <v>27</v>
      </c>
      <c r="F129" s="90" t="s">
        <v>246</v>
      </c>
      <c r="G129" s="90" t="s">
        <v>61</v>
      </c>
    </row>
    <row r="130" spans="1:7">
      <c r="A130" s="88" t="s">
        <v>356</v>
      </c>
      <c r="B130" s="89" t="s">
        <v>357</v>
      </c>
      <c r="C130" s="89" t="s">
        <v>36</v>
      </c>
      <c r="D130" s="89"/>
      <c r="E130" s="90" t="s">
        <v>27</v>
      </c>
      <c r="F130" s="90" t="s">
        <v>257</v>
      </c>
      <c r="G130" s="90" t="s">
        <v>42</v>
      </c>
    </row>
    <row r="131" spans="1:7">
      <c r="A131" s="88" t="s">
        <v>358</v>
      </c>
      <c r="B131" s="89" t="s">
        <v>359</v>
      </c>
      <c r="C131" s="89" t="s">
        <v>36</v>
      </c>
      <c r="D131" s="89"/>
      <c r="E131" s="90" t="s">
        <v>27</v>
      </c>
      <c r="F131" s="90" t="s">
        <v>224</v>
      </c>
      <c r="G131" s="90" t="s">
        <v>52</v>
      </c>
    </row>
    <row r="132" spans="1:7">
      <c r="A132" s="88" t="s">
        <v>360</v>
      </c>
      <c r="B132" s="89" t="s">
        <v>361</v>
      </c>
      <c r="C132" s="89" t="s">
        <v>36</v>
      </c>
      <c r="D132" s="89"/>
      <c r="E132" s="90" t="s">
        <v>27</v>
      </c>
      <c r="F132" s="90" t="s">
        <v>55</v>
      </c>
      <c r="G132" s="90" t="s">
        <v>33</v>
      </c>
    </row>
    <row r="133" spans="1:7">
      <c r="A133" s="88" t="s">
        <v>362</v>
      </c>
      <c r="B133" s="89" t="s">
        <v>363</v>
      </c>
      <c r="C133" s="89" t="s">
        <v>36</v>
      </c>
      <c r="D133" s="89"/>
      <c r="E133" s="90" t="s">
        <v>27</v>
      </c>
      <c r="F133" s="90" t="s">
        <v>221</v>
      </c>
      <c r="G133" s="90" t="s">
        <v>33</v>
      </c>
    </row>
    <row r="134" spans="1:7">
      <c r="A134" s="88" t="s">
        <v>364</v>
      </c>
      <c r="B134" s="89" t="s">
        <v>365</v>
      </c>
      <c r="C134" s="89" t="s">
        <v>36</v>
      </c>
      <c r="D134" s="89"/>
      <c r="E134" s="90" t="s">
        <v>27</v>
      </c>
      <c r="F134" s="90" t="s">
        <v>246</v>
      </c>
      <c r="G134" s="90" t="s">
        <v>61</v>
      </c>
    </row>
    <row r="135" spans="1:7">
      <c r="A135" s="88" t="s">
        <v>366</v>
      </c>
      <c r="B135" s="89" t="s">
        <v>367</v>
      </c>
      <c r="C135" s="89" t="s">
        <v>36</v>
      </c>
      <c r="D135" s="89"/>
      <c r="E135" s="90" t="s">
        <v>27</v>
      </c>
      <c r="F135" s="90" t="s">
        <v>38</v>
      </c>
      <c r="G135" s="90" t="s">
        <v>81</v>
      </c>
    </row>
    <row r="136" spans="1:7">
      <c r="A136" s="88" t="s">
        <v>368</v>
      </c>
      <c r="B136" s="89" t="s">
        <v>369</v>
      </c>
      <c r="C136" s="89" t="s">
        <v>36</v>
      </c>
      <c r="D136" s="89"/>
      <c r="E136" s="90" t="s">
        <v>27</v>
      </c>
      <c r="F136" s="90" t="s">
        <v>157</v>
      </c>
      <c r="G136" s="90" t="s">
        <v>41</v>
      </c>
    </row>
    <row r="137" spans="1:7">
      <c r="A137" s="88" t="s">
        <v>370</v>
      </c>
      <c r="B137" s="89" t="s">
        <v>371</v>
      </c>
      <c r="C137" s="89" t="s">
        <v>372</v>
      </c>
      <c r="D137" s="89"/>
      <c r="E137" s="89" t="s">
        <v>27</v>
      </c>
      <c r="F137" s="89">
        <v>92</v>
      </c>
      <c r="G137" s="89">
        <v>11</v>
      </c>
    </row>
    <row r="138" spans="1:7">
      <c r="A138" s="88" t="s">
        <v>373</v>
      </c>
      <c r="B138" s="89" t="s">
        <v>374</v>
      </c>
      <c r="C138" s="89" t="s">
        <v>36</v>
      </c>
      <c r="D138" s="89"/>
      <c r="E138" s="90" t="s">
        <v>27</v>
      </c>
      <c r="F138" s="90" t="s">
        <v>221</v>
      </c>
      <c r="G138" s="90" t="s">
        <v>33</v>
      </c>
    </row>
    <row r="139" spans="1:7">
      <c r="A139" s="88" t="s">
        <v>375</v>
      </c>
      <c r="B139" s="89" t="s">
        <v>376</v>
      </c>
      <c r="C139" s="89" t="s">
        <v>36</v>
      </c>
      <c r="D139" s="89"/>
      <c r="E139" s="90" t="s">
        <v>27</v>
      </c>
      <c r="F139" s="90" t="s">
        <v>148</v>
      </c>
      <c r="G139" s="90" t="s">
        <v>41</v>
      </c>
    </row>
    <row r="140" spans="1:7">
      <c r="A140" s="88" t="s">
        <v>377</v>
      </c>
      <c r="B140" s="89" t="s">
        <v>378</v>
      </c>
      <c r="C140" s="89" t="s">
        <v>36</v>
      </c>
      <c r="D140" s="89"/>
      <c r="E140" s="90" t="s">
        <v>27</v>
      </c>
      <c r="F140" s="90" t="s">
        <v>379</v>
      </c>
      <c r="G140" s="90" t="s">
        <v>184</v>
      </c>
    </row>
    <row r="141" spans="1:7">
      <c r="A141" s="88" t="s">
        <v>380</v>
      </c>
      <c r="B141" s="89" t="s">
        <v>381</v>
      </c>
      <c r="C141" s="89" t="s">
        <v>36</v>
      </c>
      <c r="D141" s="89"/>
      <c r="E141" s="90" t="s">
        <v>27</v>
      </c>
      <c r="F141" s="90" t="s">
        <v>382</v>
      </c>
      <c r="G141" s="90" t="s">
        <v>33</v>
      </c>
    </row>
    <row r="142" spans="1:7">
      <c r="A142" s="88" t="s">
        <v>383</v>
      </c>
      <c r="B142" s="89" t="s">
        <v>384</v>
      </c>
      <c r="C142" s="89" t="s">
        <v>36</v>
      </c>
      <c r="D142" s="89"/>
      <c r="E142" s="90" t="s">
        <v>27</v>
      </c>
      <c r="F142" s="90" t="s">
        <v>102</v>
      </c>
      <c r="G142" s="90" t="s">
        <v>61</v>
      </c>
    </row>
    <row r="143" spans="1:7">
      <c r="A143" s="88" t="s">
        <v>385</v>
      </c>
      <c r="B143" s="89" t="s">
        <v>386</v>
      </c>
      <c r="C143" s="89" t="s">
        <v>36</v>
      </c>
      <c r="D143" s="89"/>
      <c r="E143" s="90" t="s">
        <v>27</v>
      </c>
      <c r="F143" s="90" t="s">
        <v>183</v>
      </c>
      <c r="G143" s="90" t="s">
        <v>184</v>
      </c>
    </row>
    <row r="144" spans="1:7">
      <c r="A144" s="88" t="s">
        <v>387</v>
      </c>
      <c r="B144" s="89" t="s">
        <v>388</v>
      </c>
      <c r="C144" s="89" t="s">
        <v>26</v>
      </c>
      <c r="D144" s="89"/>
      <c r="E144" s="90" t="s">
        <v>27</v>
      </c>
      <c r="F144" s="90" t="s">
        <v>274</v>
      </c>
      <c r="G144" s="90" t="s">
        <v>42</v>
      </c>
    </row>
    <row r="145" spans="1:7">
      <c r="A145" s="88" t="s">
        <v>389</v>
      </c>
      <c r="B145" s="89" t="s">
        <v>390</v>
      </c>
      <c r="C145" s="89" t="s">
        <v>36</v>
      </c>
      <c r="D145" s="89"/>
      <c r="E145" s="90" t="s">
        <v>27</v>
      </c>
      <c r="F145" s="90" t="s">
        <v>391</v>
      </c>
      <c r="G145" s="90" t="s">
        <v>61</v>
      </c>
    </row>
    <row r="146" spans="1:7">
      <c r="A146" s="88" t="s">
        <v>392</v>
      </c>
      <c r="B146" s="89" t="s">
        <v>393</v>
      </c>
      <c r="C146" s="89" t="s">
        <v>36</v>
      </c>
      <c r="D146" s="89"/>
      <c r="E146" s="90" t="s">
        <v>27</v>
      </c>
      <c r="F146" s="90" t="s">
        <v>203</v>
      </c>
      <c r="G146" s="90" t="s">
        <v>42</v>
      </c>
    </row>
    <row r="147" spans="1:7">
      <c r="A147" s="88" t="s">
        <v>2423</v>
      </c>
      <c r="B147" s="89" t="s">
        <v>2424</v>
      </c>
      <c r="C147" s="89" t="s">
        <v>574</v>
      </c>
      <c r="D147" s="89" t="s">
        <v>191</v>
      </c>
      <c r="E147" s="90" t="s">
        <v>27</v>
      </c>
      <c r="F147" s="90" t="s">
        <v>162</v>
      </c>
      <c r="G147" s="90" t="s">
        <v>62</v>
      </c>
    </row>
    <row r="148" spans="1:7">
      <c r="A148" s="88" t="s">
        <v>396</v>
      </c>
      <c r="B148" s="89" t="s">
        <v>397</v>
      </c>
      <c r="C148" s="89" t="s">
        <v>36</v>
      </c>
      <c r="D148" s="89"/>
      <c r="E148" s="90" t="s">
        <v>27</v>
      </c>
      <c r="F148" s="90" t="s">
        <v>398</v>
      </c>
      <c r="G148" s="90" t="s">
        <v>42</v>
      </c>
    </row>
    <row r="149" spans="1:7">
      <c r="A149" s="88" t="s">
        <v>399</v>
      </c>
      <c r="B149" s="89" t="s">
        <v>400</v>
      </c>
      <c r="C149" s="89" t="s">
        <v>36</v>
      </c>
      <c r="D149" s="89"/>
      <c r="E149" s="90" t="s">
        <v>27</v>
      </c>
      <c r="F149" s="90" t="s">
        <v>206</v>
      </c>
      <c r="G149" s="90" t="s">
        <v>38</v>
      </c>
    </row>
    <row r="150" spans="1:7">
      <c r="A150" s="88" t="s">
        <v>401</v>
      </c>
      <c r="B150" s="89" t="s">
        <v>402</v>
      </c>
      <c r="C150" s="89" t="s">
        <v>26</v>
      </c>
      <c r="D150" s="89"/>
      <c r="E150" s="90" t="s">
        <v>27</v>
      </c>
      <c r="F150" s="90" t="s">
        <v>38</v>
      </c>
      <c r="G150" s="90" t="s">
        <v>81</v>
      </c>
    </row>
    <row r="151" spans="1:7">
      <c r="A151" s="88" t="s">
        <v>403</v>
      </c>
      <c r="B151" s="89" t="s">
        <v>404</v>
      </c>
      <c r="C151" s="89" t="s">
        <v>36</v>
      </c>
      <c r="D151" s="89"/>
      <c r="E151" s="90" t="s">
        <v>27</v>
      </c>
      <c r="F151" s="90" t="s">
        <v>162</v>
      </c>
      <c r="G151" s="90" t="s">
        <v>62</v>
      </c>
    </row>
    <row r="152" spans="1:7">
      <c r="A152" s="88" t="s">
        <v>405</v>
      </c>
      <c r="B152" s="89" t="s">
        <v>406</v>
      </c>
      <c r="C152" s="89" t="s">
        <v>36</v>
      </c>
      <c r="D152" s="89"/>
      <c r="E152" s="90" t="s">
        <v>27</v>
      </c>
      <c r="F152" s="90" t="s">
        <v>198</v>
      </c>
      <c r="G152" s="90" t="s">
        <v>33</v>
      </c>
    </row>
    <row r="153" spans="1:7">
      <c r="A153" s="88" t="s">
        <v>407</v>
      </c>
      <c r="B153" s="89" t="s">
        <v>408</v>
      </c>
      <c r="C153" s="89" t="s">
        <v>36</v>
      </c>
      <c r="D153" s="89"/>
      <c r="E153" s="90" t="s">
        <v>27</v>
      </c>
      <c r="F153" s="90" t="s">
        <v>145</v>
      </c>
      <c r="G153" s="90" t="s">
        <v>41</v>
      </c>
    </row>
    <row r="154" spans="1:7">
      <c r="A154" s="88" t="s">
        <v>409</v>
      </c>
      <c r="B154" s="89" t="s">
        <v>410</v>
      </c>
      <c r="C154" s="89" t="s">
        <v>36</v>
      </c>
      <c r="D154" s="89"/>
      <c r="E154" s="90" t="s">
        <v>27</v>
      </c>
      <c r="F154" s="90" t="s">
        <v>38</v>
      </c>
      <c r="G154" s="90" t="s">
        <v>81</v>
      </c>
    </row>
    <row r="155" spans="1:7">
      <c r="A155" s="88" t="s">
        <v>411</v>
      </c>
      <c r="B155" s="89" t="s">
        <v>412</v>
      </c>
      <c r="C155" s="89" t="s">
        <v>36</v>
      </c>
      <c r="D155" s="89"/>
      <c r="E155" s="90" t="s">
        <v>27</v>
      </c>
      <c r="F155" s="90" t="s">
        <v>139</v>
      </c>
      <c r="G155" s="90" t="s">
        <v>61</v>
      </c>
    </row>
    <row r="156" spans="1:7">
      <c r="A156" s="88" t="s">
        <v>413</v>
      </c>
      <c r="B156" s="89" t="s">
        <v>414</v>
      </c>
      <c r="C156" s="89" t="s">
        <v>36</v>
      </c>
      <c r="D156" s="89"/>
      <c r="E156" s="90" t="s">
        <v>27</v>
      </c>
      <c r="F156" s="90" t="s">
        <v>415</v>
      </c>
      <c r="G156" s="90" t="s">
        <v>61</v>
      </c>
    </row>
    <row r="157" spans="1:7">
      <c r="A157" s="88" t="s">
        <v>416</v>
      </c>
      <c r="B157" s="89" t="s">
        <v>417</v>
      </c>
      <c r="C157" s="89" t="s">
        <v>36</v>
      </c>
      <c r="D157" s="89"/>
      <c r="E157" s="90" t="s">
        <v>27</v>
      </c>
      <c r="F157" s="90" t="s">
        <v>55</v>
      </c>
      <c r="G157" s="90" t="s">
        <v>33</v>
      </c>
    </row>
    <row r="158" spans="1:7">
      <c r="A158" s="88" t="s">
        <v>418</v>
      </c>
      <c r="B158" s="89" t="s">
        <v>419</v>
      </c>
      <c r="C158" s="89" t="s">
        <v>36</v>
      </c>
      <c r="D158" s="89"/>
      <c r="E158" s="90" t="s">
        <v>27</v>
      </c>
      <c r="F158" s="90" t="s">
        <v>41</v>
      </c>
      <c r="G158" s="90" t="s">
        <v>42</v>
      </c>
    </row>
    <row r="159" spans="1:7">
      <c r="A159" s="88" t="s">
        <v>420</v>
      </c>
      <c r="B159" s="89" t="s">
        <v>421</v>
      </c>
      <c r="C159" s="89" t="s">
        <v>36</v>
      </c>
      <c r="D159" s="89"/>
      <c r="E159" s="90" t="s">
        <v>27</v>
      </c>
      <c r="F159" s="90" t="s">
        <v>422</v>
      </c>
      <c r="G159" s="90" t="s">
        <v>38</v>
      </c>
    </row>
    <row r="160" spans="1:7">
      <c r="A160" s="88" t="s">
        <v>423</v>
      </c>
      <c r="B160" s="89" t="s">
        <v>424</v>
      </c>
      <c r="C160" s="89" t="s">
        <v>36</v>
      </c>
      <c r="D160" s="89"/>
      <c r="E160" s="90" t="s">
        <v>27</v>
      </c>
      <c r="F160" s="90" t="s">
        <v>38</v>
      </c>
      <c r="G160" s="90" t="s">
        <v>81</v>
      </c>
    </row>
    <row r="161" spans="1:7">
      <c r="A161" s="88" t="s">
        <v>425</v>
      </c>
      <c r="B161" s="89" t="s">
        <v>426</v>
      </c>
      <c r="C161" s="89" t="s">
        <v>36</v>
      </c>
      <c r="D161" s="89"/>
      <c r="E161" s="90" t="s">
        <v>27</v>
      </c>
      <c r="F161" s="90" t="s">
        <v>84</v>
      </c>
      <c r="G161" s="90" t="s">
        <v>81</v>
      </c>
    </row>
    <row r="162" spans="1:7">
      <c r="A162" s="88" t="s">
        <v>427</v>
      </c>
      <c r="B162" s="89" t="s">
        <v>428</v>
      </c>
      <c r="C162" s="89" t="s">
        <v>36</v>
      </c>
      <c r="D162" s="89"/>
      <c r="E162" s="90" t="s">
        <v>27</v>
      </c>
      <c r="F162" s="90" t="s">
        <v>183</v>
      </c>
      <c r="G162" s="90" t="s">
        <v>184</v>
      </c>
    </row>
    <row r="163" spans="1:7">
      <c r="A163" s="88" t="s">
        <v>429</v>
      </c>
      <c r="B163" s="89" t="s">
        <v>430</v>
      </c>
      <c r="C163" s="89" t="s">
        <v>36</v>
      </c>
      <c r="D163" s="89"/>
      <c r="E163" s="90" t="s">
        <v>27</v>
      </c>
      <c r="F163" s="90" t="s">
        <v>41</v>
      </c>
      <c r="G163" s="90" t="s">
        <v>42</v>
      </c>
    </row>
    <row r="164" spans="1:7">
      <c r="A164" s="88" t="s">
        <v>431</v>
      </c>
      <c r="B164" s="89" t="s">
        <v>432</v>
      </c>
      <c r="C164" s="89" t="s">
        <v>36</v>
      </c>
      <c r="D164" s="89"/>
      <c r="E164" s="90" t="s">
        <v>27</v>
      </c>
      <c r="F164" s="90" t="s">
        <v>84</v>
      </c>
      <c r="G164" s="90" t="s">
        <v>81</v>
      </c>
    </row>
    <row r="165" spans="1:7">
      <c r="A165" s="88" t="s">
        <v>433</v>
      </c>
      <c r="B165" s="89" t="s">
        <v>434</v>
      </c>
      <c r="C165" s="89" t="s">
        <v>36</v>
      </c>
      <c r="D165" s="89"/>
      <c r="E165" s="90" t="s">
        <v>27</v>
      </c>
      <c r="F165" s="90" t="s">
        <v>435</v>
      </c>
      <c r="G165" s="90" t="s">
        <v>41</v>
      </c>
    </row>
    <row r="166" spans="1:7">
      <c r="A166" s="88" t="s">
        <v>436</v>
      </c>
      <c r="B166" s="89" t="s">
        <v>437</v>
      </c>
      <c r="C166" s="89" t="s">
        <v>26</v>
      </c>
      <c r="D166" s="89"/>
      <c r="E166" s="90" t="s">
        <v>27</v>
      </c>
      <c r="F166" s="90" t="s">
        <v>303</v>
      </c>
      <c r="G166" s="90" t="s">
        <v>48</v>
      </c>
    </row>
    <row r="167" spans="1:7">
      <c r="A167" s="88" t="s">
        <v>438</v>
      </c>
      <c r="B167" s="89" t="s">
        <v>439</v>
      </c>
      <c r="C167" s="89" t="s">
        <v>36</v>
      </c>
      <c r="D167" s="89"/>
      <c r="E167" s="90" t="s">
        <v>27</v>
      </c>
      <c r="F167" s="90" t="s">
        <v>415</v>
      </c>
      <c r="G167" s="90" t="s">
        <v>61</v>
      </c>
    </row>
    <row r="168" spans="1:7">
      <c r="A168" s="88" t="s">
        <v>440</v>
      </c>
      <c r="B168" s="89" t="s">
        <v>441</v>
      </c>
      <c r="C168" s="89" t="s">
        <v>36</v>
      </c>
      <c r="D168" s="89"/>
      <c r="E168" s="90" t="s">
        <v>27</v>
      </c>
      <c r="F168" s="90" t="s">
        <v>391</v>
      </c>
      <c r="G168" s="90" t="s">
        <v>61</v>
      </c>
    </row>
    <row r="169" spans="1:7">
      <c r="A169" s="88" t="s">
        <v>442</v>
      </c>
      <c r="B169" s="89" t="s">
        <v>443</v>
      </c>
      <c r="C169" s="89" t="s">
        <v>26</v>
      </c>
      <c r="D169" s="89"/>
      <c r="E169" s="90" t="s">
        <v>27</v>
      </c>
      <c r="F169" s="90" t="s">
        <v>300</v>
      </c>
      <c r="G169" s="90" t="s">
        <v>76</v>
      </c>
    </row>
    <row r="170" spans="1:7">
      <c r="A170" s="88" t="s">
        <v>444</v>
      </c>
      <c r="B170" s="89" t="s">
        <v>445</v>
      </c>
      <c r="C170" s="89" t="s">
        <v>26</v>
      </c>
      <c r="D170" s="89"/>
      <c r="E170" s="90" t="s">
        <v>27</v>
      </c>
      <c r="F170" s="90" t="s">
        <v>133</v>
      </c>
      <c r="G170" s="90" t="s">
        <v>33</v>
      </c>
    </row>
    <row r="171" spans="1:7">
      <c r="A171" s="88" t="s">
        <v>446</v>
      </c>
      <c r="B171" s="89" t="s">
        <v>447</v>
      </c>
      <c r="C171" s="89" t="s">
        <v>36</v>
      </c>
      <c r="D171" s="89"/>
      <c r="E171" s="90" t="s">
        <v>27</v>
      </c>
      <c r="F171" s="90" t="s">
        <v>448</v>
      </c>
      <c r="G171" s="90" t="s">
        <v>61</v>
      </c>
    </row>
    <row r="172" spans="1:7">
      <c r="A172" s="88" t="s">
        <v>449</v>
      </c>
      <c r="B172" s="89" t="s">
        <v>450</v>
      </c>
      <c r="C172" s="89" t="s">
        <v>36</v>
      </c>
      <c r="D172" s="89"/>
      <c r="E172" s="90" t="s">
        <v>27</v>
      </c>
      <c r="F172" s="90" t="s">
        <v>300</v>
      </c>
      <c r="G172" s="90" t="s">
        <v>76</v>
      </c>
    </row>
    <row r="173" spans="1:7">
      <c r="A173" s="88" t="s">
        <v>451</v>
      </c>
      <c r="B173" s="89" t="s">
        <v>452</v>
      </c>
      <c r="C173" s="89" t="s">
        <v>26</v>
      </c>
      <c r="D173" s="89"/>
      <c r="E173" s="90" t="s">
        <v>27</v>
      </c>
      <c r="F173" s="90" t="s">
        <v>37</v>
      </c>
      <c r="G173" s="90" t="s">
        <v>38</v>
      </c>
    </row>
    <row r="174" spans="1:7">
      <c r="A174" s="88" t="s">
        <v>453</v>
      </c>
      <c r="B174" s="89" t="s">
        <v>454</v>
      </c>
      <c r="C174" s="89" t="s">
        <v>36</v>
      </c>
      <c r="D174" s="89"/>
      <c r="E174" s="90" t="s">
        <v>27</v>
      </c>
      <c r="F174" s="90" t="s">
        <v>448</v>
      </c>
      <c r="G174" s="90" t="s">
        <v>61</v>
      </c>
    </row>
    <row r="175" spans="1:7">
      <c r="A175" s="88" t="s">
        <v>455</v>
      </c>
      <c r="B175" s="89" t="s">
        <v>456</v>
      </c>
      <c r="C175" s="89" t="s">
        <v>36</v>
      </c>
      <c r="D175" s="89"/>
      <c r="E175" s="90" t="s">
        <v>27</v>
      </c>
      <c r="F175" s="90" t="s">
        <v>65</v>
      </c>
      <c r="G175" s="90" t="s">
        <v>38</v>
      </c>
    </row>
    <row r="176" spans="1:7">
      <c r="A176" s="88" t="s">
        <v>457</v>
      </c>
      <c r="B176" s="89" t="s">
        <v>458</v>
      </c>
      <c r="C176" s="89" t="s">
        <v>26</v>
      </c>
      <c r="D176" s="89"/>
      <c r="E176" s="90" t="s">
        <v>27</v>
      </c>
      <c r="F176" s="90" t="s">
        <v>459</v>
      </c>
      <c r="G176" s="90" t="s">
        <v>62</v>
      </c>
    </row>
    <row r="177" spans="1:7">
      <c r="A177" s="88" t="s">
        <v>460</v>
      </c>
      <c r="B177" s="89" t="s">
        <v>461</v>
      </c>
      <c r="C177" s="89" t="s">
        <v>36</v>
      </c>
      <c r="D177" s="89"/>
      <c r="E177" s="90" t="s">
        <v>27</v>
      </c>
      <c r="F177" s="90" t="s">
        <v>448</v>
      </c>
      <c r="G177" s="90" t="s">
        <v>61</v>
      </c>
    </row>
    <row r="178" spans="1:7">
      <c r="A178" s="88" t="s">
        <v>462</v>
      </c>
      <c r="B178" s="89" t="s">
        <v>463</v>
      </c>
      <c r="C178" s="89" t="s">
        <v>26</v>
      </c>
      <c r="D178" s="89"/>
      <c r="E178" s="90" t="s">
        <v>27</v>
      </c>
      <c r="F178" s="90" t="s">
        <v>29</v>
      </c>
      <c r="G178" s="90" t="s">
        <v>62</v>
      </c>
    </row>
    <row r="179" spans="1:7">
      <c r="A179" s="88" t="s">
        <v>464</v>
      </c>
      <c r="B179" s="89" t="s">
        <v>465</v>
      </c>
      <c r="C179" s="89" t="s">
        <v>36</v>
      </c>
      <c r="D179" s="89"/>
      <c r="E179" s="90" t="s">
        <v>27</v>
      </c>
      <c r="F179" s="90" t="s">
        <v>293</v>
      </c>
      <c r="G179" s="90" t="s">
        <v>52</v>
      </c>
    </row>
    <row r="180" spans="1:7">
      <c r="A180" s="88" t="s">
        <v>466</v>
      </c>
      <c r="B180" s="89" t="s">
        <v>467</v>
      </c>
      <c r="C180" s="89" t="s">
        <v>36</v>
      </c>
      <c r="D180" s="89"/>
      <c r="E180" s="90" t="s">
        <v>27</v>
      </c>
      <c r="F180" s="90" t="s">
        <v>468</v>
      </c>
      <c r="G180" s="90" t="s">
        <v>48</v>
      </c>
    </row>
    <row r="181" spans="1:7">
      <c r="A181" s="88" t="s">
        <v>469</v>
      </c>
      <c r="B181" s="89" t="s">
        <v>470</v>
      </c>
      <c r="C181" s="89" t="s">
        <v>36</v>
      </c>
      <c r="D181" s="89"/>
      <c r="E181" s="90" t="s">
        <v>27</v>
      </c>
      <c r="F181" s="90" t="s">
        <v>293</v>
      </c>
      <c r="G181" s="90" t="s">
        <v>52</v>
      </c>
    </row>
    <row r="182" spans="1:7">
      <c r="A182" s="88" t="s">
        <v>471</v>
      </c>
      <c r="B182" s="89" t="s">
        <v>472</v>
      </c>
      <c r="C182" s="89" t="s">
        <v>36</v>
      </c>
      <c r="D182" s="89"/>
      <c r="E182" s="90" t="s">
        <v>27</v>
      </c>
      <c r="F182" s="90" t="s">
        <v>468</v>
      </c>
      <c r="G182" s="90" t="s">
        <v>48</v>
      </c>
    </row>
    <row r="183" spans="1:7">
      <c r="A183" s="88" t="s">
        <v>473</v>
      </c>
      <c r="B183" s="89" t="s">
        <v>474</v>
      </c>
      <c r="C183" s="89" t="s">
        <v>36</v>
      </c>
      <c r="D183" s="89"/>
      <c r="E183" s="90" t="s">
        <v>27</v>
      </c>
      <c r="F183" s="90" t="s">
        <v>38</v>
      </c>
      <c r="G183" s="90" t="s">
        <v>81</v>
      </c>
    </row>
    <row r="184" spans="1:7">
      <c r="A184" s="88" t="s">
        <v>475</v>
      </c>
      <c r="B184" s="89" t="s">
        <v>476</v>
      </c>
      <c r="C184" s="89" t="s">
        <v>26</v>
      </c>
      <c r="D184" s="89"/>
      <c r="E184" s="90" t="s">
        <v>27</v>
      </c>
      <c r="F184" s="90" t="s">
        <v>303</v>
      </c>
      <c r="G184" s="90" t="s">
        <v>48</v>
      </c>
    </row>
    <row r="185" spans="1:7">
      <c r="A185" s="88" t="s">
        <v>477</v>
      </c>
      <c r="B185" s="89" t="s">
        <v>478</v>
      </c>
      <c r="C185" s="89" t="s">
        <v>36</v>
      </c>
      <c r="D185" s="89"/>
      <c r="E185" s="90" t="s">
        <v>27</v>
      </c>
      <c r="F185" s="90" t="s">
        <v>479</v>
      </c>
      <c r="G185" s="90" t="s">
        <v>76</v>
      </c>
    </row>
    <row r="186" spans="1:7">
      <c r="A186" s="88" t="s">
        <v>480</v>
      </c>
      <c r="B186" s="89" t="s">
        <v>481</v>
      </c>
      <c r="C186" s="89" t="s">
        <v>36</v>
      </c>
      <c r="D186" s="89"/>
      <c r="E186" s="90" t="s">
        <v>27</v>
      </c>
      <c r="F186" s="90" t="s">
        <v>38</v>
      </c>
      <c r="G186" s="90" t="s">
        <v>81</v>
      </c>
    </row>
    <row r="187" spans="1:7">
      <c r="A187" s="88" t="s">
        <v>482</v>
      </c>
      <c r="B187" s="89" t="s">
        <v>483</v>
      </c>
      <c r="C187" s="89" t="s">
        <v>36</v>
      </c>
      <c r="D187" s="89"/>
      <c r="E187" s="90" t="s">
        <v>27</v>
      </c>
      <c r="F187" s="90" t="s">
        <v>484</v>
      </c>
      <c r="G187" s="90" t="s">
        <v>48</v>
      </c>
    </row>
    <row r="188" spans="1:7">
      <c r="A188" s="88" t="s">
        <v>485</v>
      </c>
      <c r="B188" s="89" t="s">
        <v>486</v>
      </c>
      <c r="C188" s="89" t="s">
        <v>36</v>
      </c>
      <c r="D188" s="89"/>
      <c r="E188" s="90" t="s">
        <v>27</v>
      </c>
      <c r="F188" s="90" t="s">
        <v>37</v>
      </c>
      <c r="G188" s="90" t="s">
        <v>38</v>
      </c>
    </row>
    <row r="189" spans="1:7">
      <c r="A189" s="88" t="s">
        <v>487</v>
      </c>
      <c r="B189" s="89" t="s">
        <v>488</v>
      </c>
      <c r="C189" s="89" t="s">
        <v>372</v>
      </c>
      <c r="D189" s="89"/>
      <c r="E189" s="90" t="s">
        <v>27</v>
      </c>
      <c r="F189" s="89">
        <v>93</v>
      </c>
      <c r="G189" s="89">
        <v>11</v>
      </c>
    </row>
    <row r="190" spans="1:7">
      <c r="A190" s="88" t="s">
        <v>489</v>
      </c>
      <c r="B190" s="89" t="s">
        <v>490</v>
      </c>
      <c r="C190" s="89" t="s">
        <v>36</v>
      </c>
      <c r="D190" s="89"/>
      <c r="E190" s="90" t="s">
        <v>27</v>
      </c>
      <c r="F190" s="90" t="s">
        <v>124</v>
      </c>
      <c r="G190" s="90" t="s">
        <v>29</v>
      </c>
    </row>
    <row r="191" spans="1:7">
      <c r="A191" s="88" t="s">
        <v>491</v>
      </c>
      <c r="B191" s="89" t="s">
        <v>492</v>
      </c>
      <c r="C191" s="89" t="s">
        <v>36</v>
      </c>
      <c r="D191" s="89"/>
      <c r="E191" s="90" t="s">
        <v>27</v>
      </c>
      <c r="F191" s="90" t="s">
        <v>177</v>
      </c>
      <c r="G191" s="90" t="s">
        <v>48</v>
      </c>
    </row>
    <row r="192" spans="1:7">
      <c r="A192" s="88" t="s">
        <v>493</v>
      </c>
      <c r="B192" s="89" t="s">
        <v>494</v>
      </c>
      <c r="C192" s="89" t="s">
        <v>36</v>
      </c>
      <c r="D192" s="89"/>
      <c r="E192" s="90" t="s">
        <v>27</v>
      </c>
      <c r="F192" s="90" t="s">
        <v>274</v>
      </c>
      <c r="G192" s="90" t="s">
        <v>42</v>
      </c>
    </row>
    <row r="193" spans="1:7">
      <c r="A193" s="88" t="s">
        <v>495</v>
      </c>
      <c r="B193" s="89" t="s">
        <v>496</v>
      </c>
      <c r="C193" s="89" t="s">
        <v>36</v>
      </c>
      <c r="D193" s="89"/>
      <c r="E193" s="90" t="s">
        <v>27</v>
      </c>
      <c r="F193" s="90" t="s">
        <v>124</v>
      </c>
      <c r="G193" s="90" t="s">
        <v>29</v>
      </c>
    </row>
    <row r="194" spans="1:7">
      <c r="A194" s="88" t="s">
        <v>497</v>
      </c>
      <c r="B194" s="89" t="s">
        <v>498</v>
      </c>
      <c r="C194" s="89" t="s">
        <v>36</v>
      </c>
      <c r="D194" s="89"/>
      <c r="E194" s="90" t="s">
        <v>27</v>
      </c>
      <c r="F194" s="90" t="s">
        <v>183</v>
      </c>
      <c r="G194" s="90" t="s">
        <v>184</v>
      </c>
    </row>
    <row r="195" spans="1:7">
      <c r="A195" s="88" t="s">
        <v>499</v>
      </c>
      <c r="B195" s="89" t="s">
        <v>500</v>
      </c>
      <c r="C195" s="89" t="s">
        <v>36</v>
      </c>
      <c r="D195" s="89"/>
      <c r="E195" s="90" t="s">
        <v>27</v>
      </c>
      <c r="F195" s="90" t="s">
        <v>214</v>
      </c>
      <c r="G195" s="90" t="s">
        <v>33</v>
      </c>
    </row>
    <row r="196" spans="1:7">
      <c r="A196" s="88" t="s">
        <v>501</v>
      </c>
      <c r="B196" s="89" t="s">
        <v>502</v>
      </c>
      <c r="C196" s="89" t="s">
        <v>36</v>
      </c>
      <c r="D196" s="89"/>
      <c r="E196" s="90" t="s">
        <v>27</v>
      </c>
      <c r="F196" s="90" t="s">
        <v>503</v>
      </c>
      <c r="G196" s="90" t="s">
        <v>29</v>
      </c>
    </row>
    <row r="197" spans="1:7">
      <c r="A197" s="88" t="s">
        <v>504</v>
      </c>
      <c r="B197" s="89" t="s">
        <v>505</v>
      </c>
      <c r="C197" s="89" t="s">
        <v>36</v>
      </c>
      <c r="D197" s="89"/>
      <c r="E197" s="90" t="s">
        <v>27</v>
      </c>
      <c r="F197" s="90" t="s">
        <v>310</v>
      </c>
      <c r="G197" s="90" t="s">
        <v>33</v>
      </c>
    </row>
    <row r="198" spans="1:7">
      <c r="A198" s="88" t="s">
        <v>506</v>
      </c>
      <c r="B198" s="89" t="s">
        <v>507</v>
      </c>
      <c r="C198" s="89" t="s">
        <v>36</v>
      </c>
      <c r="D198" s="89"/>
      <c r="E198" s="90" t="s">
        <v>27</v>
      </c>
      <c r="F198" s="90" t="s">
        <v>379</v>
      </c>
      <c r="G198" s="90" t="s">
        <v>184</v>
      </c>
    </row>
    <row r="199" spans="1:7">
      <c r="A199" s="88" t="s">
        <v>508</v>
      </c>
      <c r="B199" s="89" t="s">
        <v>509</v>
      </c>
      <c r="C199" s="89" t="s">
        <v>36</v>
      </c>
      <c r="D199" s="89"/>
      <c r="E199" s="90" t="s">
        <v>27</v>
      </c>
      <c r="F199" s="90" t="s">
        <v>257</v>
      </c>
      <c r="G199" s="90" t="s">
        <v>42</v>
      </c>
    </row>
    <row r="200" spans="1:7">
      <c r="A200" s="88" t="s">
        <v>510</v>
      </c>
      <c r="B200" s="89" t="s">
        <v>511</v>
      </c>
      <c r="C200" s="89" t="s">
        <v>36</v>
      </c>
      <c r="D200" s="89"/>
      <c r="E200" s="90" t="s">
        <v>27</v>
      </c>
      <c r="F200" s="90" t="s">
        <v>512</v>
      </c>
      <c r="G200" s="90" t="s">
        <v>32</v>
      </c>
    </row>
    <row r="201" spans="1:7">
      <c r="A201" s="88" t="s">
        <v>513</v>
      </c>
      <c r="B201" s="89" t="s">
        <v>514</v>
      </c>
      <c r="C201" s="89" t="s">
        <v>36</v>
      </c>
      <c r="D201" s="89"/>
      <c r="E201" s="90" t="s">
        <v>27</v>
      </c>
      <c r="F201" s="90" t="s">
        <v>183</v>
      </c>
      <c r="G201" s="90" t="s">
        <v>184</v>
      </c>
    </row>
    <row r="202" spans="1:7">
      <c r="A202" s="88" t="s">
        <v>515</v>
      </c>
      <c r="B202" s="89" t="s">
        <v>516</v>
      </c>
      <c r="C202" s="89" t="s">
        <v>36</v>
      </c>
      <c r="D202" s="89"/>
      <c r="E202" s="90" t="s">
        <v>27</v>
      </c>
      <c r="F202" s="90" t="s">
        <v>139</v>
      </c>
      <c r="G202" s="90" t="s">
        <v>61</v>
      </c>
    </row>
    <row r="203" spans="1:7">
      <c r="A203" s="88" t="s">
        <v>517</v>
      </c>
      <c r="B203" s="89" t="s">
        <v>518</v>
      </c>
      <c r="C203" s="89" t="s">
        <v>36</v>
      </c>
      <c r="D203" s="89"/>
      <c r="E203" s="90" t="s">
        <v>27</v>
      </c>
      <c r="F203" s="90" t="s">
        <v>519</v>
      </c>
      <c r="G203" s="90" t="s">
        <v>42</v>
      </c>
    </row>
    <row r="204" spans="1:7">
      <c r="A204" s="88" t="s">
        <v>520</v>
      </c>
      <c r="B204" s="89" t="s">
        <v>521</v>
      </c>
      <c r="C204" s="89" t="s">
        <v>36</v>
      </c>
      <c r="D204" s="89"/>
      <c r="E204" s="90" t="s">
        <v>27</v>
      </c>
      <c r="F204" s="90" t="s">
        <v>115</v>
      </c>
      <c r="G204" s="90" t="s">
        <v>48</v>
      </c>
    </row>
    <row r="205" spans="1:7">
      <c r="A205" s="88" t="s">
        <v>522</v>
      </c>
      <c r="B205" s="89" t="s">
        <v>523</v>
      </c>
      <c r="C205" s="89" t="s">
        <v>36</v>
      </c>
      <c r="D205" s="89"/>
      <c r="E205" s="90" t="s">
        <v>27</v>
      </c>
      <c r="F205" s="90" t="s">
        <v>313</v>
      </c>
      <c r="G205" s="90" t="s">
        <v>48</v>
      </c>
    </row>
    <row r="206" spans="1:7">
      <c r="A206" s="88" t="s">
        <v>524</v>
      </c>
      <c r="B206" s="89" t="s">
        <v>525</v>
      </c>
      <c r="C206" s="89" t="s">
        <v>36</v>
      </c>
      <c r="D206" s="89"/>
      <c r="E206" s="90" t="s">
        <v>27</v>
      </c>
      <c r="F206" s="90" t="s">
        <v>87</v>
      </c>
      <c r="G206" s="90" t="s">
        <v>38</v>
      </c>
    </row>
    <row r="207" spans="1:7">
      <c r="A207" s="88" t="s">
        <v>526</v>
      </c>
      <c r="B207" s="89" t="s">
        <v>527</v>
      </c>
      <c r="C207" s="89" t="s">
        <v>36</v>
      </c>
      <c r="D207" s="89"/>
      <c r="E207" s="90" t="s">
        <v>27</v>
      </c>
      <c r="F207" s="90" t="s">
        <v>528</v>
      </c>
      <c r="G207" s="90" t="s">
        <v>33</v>
      </c>
    </row>
    <row r="208" spans="1:7">
      <c r="A208" s="88" t="s">
        <v>529</v>
      </c>
      <c r="B208" s="89" t="s">
        <v>530</v>
      </c>
      <c r="C208" s="89" t="s">
        <v>36</v>
      </c>
      <c r="D208" s="89"/>
      <c r="E208" s="90" t="s">
        <v>27</v>
      </c>
      <c r="F208" s="90" t="s">
        <v>391</v>
      </c>
      <c r="G208" s="90" t="s">
        <v>61</v>
      </c>
    </row>
    <row r="209" spans="1:7">
      <c r="A209" s="88" t="s">
        <v>531</v>
      </c>
      <c r="B209" s="89" t="s">
        <v>532</v>
      </c>
      <c r="C209" s="89" t="s">
        <v>36</v>
      </c>
      <c r="D209" s="89"/>
      <c r="E209" s="90" t="s">
        <v>27</v>
      </c>
      <c r="F209" s="90" t="s">
        <v>124</v>
      </c>
      <c r="G209" s="90" t="s">
        <v>29</v>
      </c>
    </row>
    <row r="210" spans="1:7">
      <c r="A210" s="88" t="s">
        <v>533</v>
      </c>
      <c r="B210" s="89" t="s">
        <v>534</v>
      </c>
      <c r="C210" s="89" t="s">
        <v>36</v>
      </c>
      <c r="D210" s="89"/>
      <c r="E210" s="90" t="s">
        <v>27</v>
      </c>
      <c r="F210" s="90" t="s">
        <v>187</v>
      </c>
      <c r="G210" s="90" t="s">
        <v>29</v>
      </c>
    </row>
    <row r="211" spans="1:7">
      <c r="A211" s="88" t="s">
        <v>535</v>
      </c>
      <c r="B211" s="89" t="s">
        <v>536</v>
      </c>
      <c r="C211" s="89" t="s">
        <v>26</v>
      </c>
      <c r="D211" s="89"/>
      <c r="E211" s="90" t="s">
        <v>27</v>
      </c>
      <c r="F211" s="90" t="s">
        <v>229</v>
      </c>
      <c r="G211" s="90" t="s">
        <v>62</v>
      </c>
    </row>
    <row r="212" spans="1:7">
      <c r="A212" s="88" t="s">
        <v>537</v>
      </c>
      <c r="B212" s="89" t="s">
        <v>538</v>
      </c>
      <c r="C212" s="89" t="s">
        <v>36</v>
      </c>
      <c r="D212" s="89"/>
      <c r="E212" s="90" t="s">
        <v>27</v>
      </c>
      <c r="F212" s="90" t="s">
        <v>115</v>
      </c>
      <c r="G212" s="90" t="s">
        <v>48</v>
      </c>
    </row>
    <row r="213" spans="1:7">
      <c r="A213" s="88" t="s">
        <v>539</v>
      </c>
      <c r="B213" s="89" t="s">
        <v>540</v>
      </c>
      <c r="C213" s="89" t="s">
        <v>36</v>
      </c>
      <c r="D213" s="89"/>
      <c r="E213" s="90" t="s">
        <v>27</v>
      </c>
      <c r="F213" s="90" t="s">
        <v>206</v>
      </c>
      <c r="G213" s="90" t="s">
        <v>38</v>
      </c>
    </row>
    <row r="214" spans="1:7">
      <c r="A214" s="88" t="s">
        <v>541</v>
      </c>
      <c r="B214" s="89" t="s">
        <v>542</v>
      </c>
      <c r="C214" s="89" t="s">
        <v>36</v>
      </c>
      <c r="D214" s="89"/>
      <c r="E214" s="90" t="s">
        <v>27</v>
      </c>
      <c r="F214" s="90" t="s">
        <v>121</v>
      </c>
      <c r="G214" s="90" t="s">
        <v>38</v>
      </c>
    </row>
    <row r="215" spans="1:7">
      <c r="A215" s="88" t="s">
        <v>543</v>
      </c>
      <c r="B215" s="89" t="s">
        <v>544</v>
      </c>
      <c r="C215" s="89" t="s">
        <v>36</v>
      </c>
      <c r="D215" s="89"/>
      <c r="E215" s="90" t="s">
        <v>27</v>
      </c>
      <c r="F215" s="90" t="s">
        <v>41</v>
      </c>
      <c r="G215" s="90" t="s">
        <v>42</v>
      </c>
    </row>
    <row r="216" spans="1:7">
      <c r="A216" s="88" t="s">
        <v>545</v>
      </c>
      <c r="B216" s="89" t="s">
        <v>546</v>
      </c>
      <c r="C216" s="89" t="s">
        <v>36</v>
      </c>
      <c r="D216" s="89"/>
      <c r="E216" s="90" t="s">
        <v>27</v>
      </c>
      <c r="F216" s="90" t="s">
        <v>448</v>
      </c>
      <c r="G216" s="90" t="s">
        <v>61</v>
      </c>
    </row>
    <row r="217" spans="1:7">
      <c r="A217" s="88" t="s">
        <v>547</v>
      </c>
      <c r="B217" s="89" t="s">
        <v>548</v>
      </c>
      <c r="C217" s="89" t="s">
        <v>36</v>
      </c>
      <c r="D217" s="89"/>
      <c r="E217" s="90" t="s">
        <v>27</v>
      </c>
      <c r="F217" s="90" t="s">
        <v>136</v>
      </c>
      <c r="G217" s="90" t="s">
        <v>61</v>
      </c>
    </row>
    <row r="218" spans="1:7">
      <c r="A218" s="88" t="s">
        <v>549</v>
      </c>
      <c r="B218" s="89" t="s">
        <v>550</v>
      </c>
      <c r="C218" s="89" t="s">
        <v>36</v>
      </c>
      <c r="D218" s="89"/>
      <c r="E218" s="90" t="s">
        <v>27</v>
      </c>
      <c r="F218" s="90" t="s">
        <v>286</v>
      </c>
      <c r="G218" s="90" t="s">
        <v>42</v>
      </c>
    </row>
    <row r="219" spans="1:7">
      <c r="A219" s="88" t="s">
        <v>551</v>
      </c>
      <c r="B219" s="89" t="s">
        <v>552</v>
      </c>
      <c r="C219" s="89" t="s">
        <v>36</v>
      </c>
      <c r="D219" s="89"/>
      <c r="E219" s="90" t="s">
        <v>27</v>
      </c>
      <c r="F219" s="90" t="s">
        <v>84</v>
      </c>
      <c r="G219" s="90" t="s">
        <v>81</v>
      </c>
    </row>
    <row r="220" spans="1:7">
      <c r="A220" s="88" t="s">
        <v>553</v>
      </c>
      <c r="B220" s="89" t="s">
        <v>554</v>
      </c>
      <c r="C220" s="89" t="s">
        <v>36</v>
      </c>
      <c r="D220" s="89"/>
      <c r="E220" s="90" t="s">
        <v>27</v>
      </c>
      <c r="F220" s="90" t="s">
        <v>555</v>
      </c>
      <c r="G220" s="90" t="s">
        <v>42</v>
      </c>
    </row>
    <row r="221" spans="1:7">
      <c r="A221" s="88" t="s">
        <v>556</v>
      </c>
      <c r="B221" s="89" t="s">
        <v>557</v>
      </c>
      <c r="C221" s="89" t="s">
        <v>36</v>
      </c>
      <c r="D221" s="89"/>
      <c r="E221" s="90" t="s">
        <v>27</v>
      </c>
      <c r="F221" s="90" t="s">
        <v>279</v>
      </c>
      <c r="G221" s="90" t="s">
        <v>42</v>
      </c>
    </row>
    <row r="222" spans="1:7">
      <c r="A222" s="88" t="s">
        <v>558</v>
      </c>
      <c r="B222" s="89" t="s">
        <v>559</v>
      </c>
      <c r="C222" s="89" t="s">
        <v>36</v>
      </c>
      <c r="D222" s="89"/>
      <c r="E222" s="90" t="s">
        <v>27</v>
      </c>
      <c r="F222" s="90" t="s">
        <v>47</v>
      </c>
      <c r="G222" s="90" t="s">
        <v>48</v>
      </c>
    </row>
    <row r="223" spans="1:7">
      <c r="A223" s="88" t="s">
        <v>560</v>
      </c>
      <c r="B223" s="89" t="s">
        <v>561</v>
      </c>
      <c r="C223" s="89" t="s">
        <v>36</v>
      </c>
      <c r="D223" s="89"/>
      <c r="E223" s="90" t="s">
        <v>27</v>
      </c>
      <c r="F223" s="90" t="s">
        <v>87</v>
      </c>
      <c r="G223" s="90" t="s">
        <v>38</v>
      </c>
    </row>
    <row r="224" spans="1:7">
      <c r="A224" s="88" t="s">
        <v>562</v>
      </c>
      <c r="B224" s="89" t="s">
        <v>563</v>
      </c>
      <c r="C224" s="89" t="s">
        <v>36</v>
      </c>
      <c r="D224" s="89"/>
      <c r="E224" s="90" t="s">
        <v>27</v>
      </c>
      <c r="F224" s="90" t="s">
        <v>65</v>
      </c>
      <c r="G224" s="90" t="s">
        <v>38</v>
      </c>
    </row>
    <row r="225" spans="1:7">
      <c r="A225" s="88" t="s">
        <v>564</v>
      </c>
      <c r="B225" s="89" t="s">
        <v>565</v>
      </c>
      <c r="C225" s="89" t="s">
        <v>36</v>
      </c>
      <c r="D225" s="89"/>
      <c r="E225" s="90" t="s">
        <v>27</v>
      </c>
      <c r="F225" s="90" t="s">
        <v>65</v>
      </c>
      <c r="G225" s="90" t="s">
        <v>38</v>
      </c>
    </row>
    <row r="226" spans="1:7">
      <c r="A226" s="88" t="s">
        <v>566</v>
      </c>
      <c r="B226" s="89" t="s">
        <v>567</v>
      </c>
      <c r="C226" s="89" t="s">
        <v>36</v>
      </c>
      <c r="D226" s="89"/>
      <c r="E226" s="90" t="s">
        <v>27</v>
      </c>
      <c r="F226" s="90" t="s">
        <v>187</v>
      </c>
      <c r="G226" s="90" t="s">
        <v>29</v>
      </c>
    </row>
    <row r="227" spans="1:7">
      <c r="A227" s="88" t="s">
        <v>568</v>
      </c>
      <c r="B227" s="89" t="s">
        <v>569</v>
      </c>
      <c r="C227" s="89" t="s">
        <v>36</v>
      </c>
      <c r="D227" s="89"/>
      <c r="E227" s="90" t="s">
        <v>27</v>
      </c>
      <c r="F227" s="90" t="s">
        <v>503</v>
      </c>
      <c r="G227" s="90" t="s">
        <v>29</v>
      </c>
    </row>
    <row r="228" spans="1:7">
      <c r="A228" s="88" t="s">
        <v>570</v>
      </c>
      <c r="B228" s="89" t="s">
        <v>571</v>
      </c>
      <c r="C228" s="89" t="s">
        <v>36</v>
      </c>
      <c r="D228" s="89"/>
      <c r="E228" s="90" t="s">
        <v>27</v>
      </c>
      <c r="F228" s="90" t="s">
        <v>484</v>
      </c>
      <c r="G228" s="90" t="s">
        <v>48</v>
      </c>
    </row>
    <row r="229" spans="1:7">
      <c r="A229" s="88" t="s">
        <v>1947</v>
      </c>
      <c r="B229" s="89" t="s">
        <v>1948</v>
      </c>
      <c r="C229" s="89" t="s">
        <v>574</v>
      </c>
      <c r="D229" s="89" t="s">
        <v>191</v>
      </c>
      <c r="E229" s="90" t="s">
        <v>27</v>
      </c>
      <c r="F229" s="90" t="s">
        <v>203</v>
      </c>
      <c r="G229" s="90" t="s">
        <v>42</v>
      </c>
    </row>
    <row r="230" spans="1:7">
      <c r="A230" s="88" t="s">
        <v>575</v>
      </c>
      <c r="B230" s="89" t="s">
        <v>576</v>
      </c>
      <c r="C230" s="89" t="s">
        <v>36</v>
      </c>
      <c r="D230" s="89"/>
      <c r="E230" s="90" t="s">
        <v>27</v>
      </c>
      <c r="F230" s="90" t="s">
        <v>37</v>
      </c>
      <c r="G230" s="90" t="s">
        <v>38</v>
      </c>
    </row>
    <row r="231" spans="1:7">
      <c r="A231" s="88" t="s">
        <v>577</v>
      </c>
      <c r="B231" s="89" t="s">
        <v>578</v>
      </c>
      <c r="C231" s="89" t="s">
        <v>36</v>
      </c>
      <c r="D231" s="89"/>
      <c r="E231" s="90" t="s">
        <v>27</v>
      </c>
      <c r="F231" s="90" t="s">
        <v>269</v>
      </c>
      <c r="G231" s="90" t="s">
        <v>32</v>
      </c>
    </row>
    <row r="232" spans="1:7">
      <c r="A232" s="88" t="s">
        <v>579</v>
      </c>
      <c r="B232" s="89" t="s">
        <v>580</v>
      </c>
      <c r="C232" s="89" t="s">
        <v>36</v>
      </c>
      <c r="D232" s="89"/>
      <c r="E232" s="90" t="s">
        <v>27</v>
      </c>
      <c r="F232" s="90" t="s">
        <v>29</v>
      </c>
      <c r="G232" s="90" t="s">
        <v>62</v>
      </c>
    </row>
    <row r="233" spans="1:7">
      <c r="A233" s="88" t="s">
        <v>581</v>
      </c>
      <c r="B233" s="89" t="s">
        <v>582</v>
      </c>
      <c r="C233" s="89" t="s">
        <v>36</v>
      </c>
      <c r="D233" s="89"/>
      <c r="E233" s="90" t="s">
        <v>27</v>
      </c>
      <c r="F233" s="90" t="s">
        <v>286</v>
      </c>
      <c r="G233" s="90" t="s">
        <v>42</v>
      </c>
    </row>
    <row r="234" spans="1:7">
      <c r="A234" s="88" t="s">
        <v>583</v>
      </c>
      <c r="B234" s="89" t="s">
        <v>584</v>
      </c>
      <c r="C234" s="89" t="s">
        <v>36</v>
      </c>
      <c r="D234" s="89"/>
      <c r="E234" s="90" t="s">
        <v>27</v>
      </c>
      <c r="F234" s="90" t="s">
        <v>221</v>
      </c>
      <c r="G234" s="90" t="s">
        <v>33</v>
      </c>
    </row>
    <row r="235" spans="1:7">
      <c r="A235" s="88" t="s">
        <v>585</v>
      </c>
      <c r="B235" s="89" t="s">
        <v>586</v>
      </c>
      <c r="C235" s="89" t="s">
        <v>36</v>
      </c>
      <c r="D235" s="89"/>
      <c r="E235" s="90" t="s">
        <v>27</v>
      </c>
      <c r="F235" s="90" t="s">
        <v>29</v>
      </c>
      <c r="G235" s="90" t="s">
        <v>62</v>
      </c>
    </row>
    <row r="236" spans="1:7">
      <c r="A236" s="88" t="s">
        <v>587</v>
      </c>
      <c r="B236" s="89" t="s">
        <v>588</v>
      </c>
      <c r="C236" s="89" t="s">
        <v>36</v>
      </c>
      <c r="D236" s="89"/>
      <c r="E236" s="90" t="s">
        <v>27</v>
      </c>
      <c r="F236" s="90" t="s">
        <v>177</v>
      </c>
      <c r="G236" s="90" t="s">
        <v>48</v>
      </c>
    </row>
    <row r="237" spans="1:7">
      <c r="A237" s="88" t="s">
        <v>589</v>
      </c>
      <c r="B237" s="89" t="s">
        <v>590</v>
      </c>
      <c r="C237" s="89" t="s">
        <v>36</v>
      </c>
      <c r="D237" s="89"/>
      <c r="E237" s="90" t="s">
        <v>27</v>
      </c>
      <c r="F237" s="90" t="s">
        <v>391</v>
      </c>
      <c r="G237" s="90" t="s">
        <v>61</v>
      </c>
    </row>
    <row r="238" spans="1:7">
      <c r="A238" s="88" t="s">
        <v>591</v>
      </c>
      <c r="B238" s="89" t="s">
        <v>592</v>
      </c>
      <c r="C238" s="89" t="s">
        <v>36</v>
      </c>
      <c r="D238" s="89"/>
      <c r="E238" s="90" t="s">
        <v>27</v>
      </c>
      <c r="F238" s="90" t="s">
        <v>58</v>
      </c>
      <c r="G238" s="90" t="s">
        <v>42</v>
      </c>
    </row>
    <row r="239" spans="1:7">
      <c r="A239" s="88" t="s">
        <v>593</v>
      </c>
      <c r="B239" s="89" t="s">
        <v>594</v>
      </c>
      <c r="C239" s="89" t="s">
        <v>36</v>
      </c>
      <c r="D239" s="89"/>
      <c r="E239" s="90" t="s">
        <v>27</v>
      </c>
      <c r="F239" s="90" t="s">
        <v>41</v>
      </c>
      <c r="G239" s="90" t="s">
        <v>42</v>
      </c>
    </row>
    <row r="240" spans="1:7">
      <c r="A240" s="88" t="s">
        <v>595</v>
      </c>
      <c r="B240" s="89" t="s">
        <v>596</v>
      </c>
      <c r="C240" s="89" t="s">
        <v>36</v>
      </c>
      <c r="D240" s="89"/>
      <c r="E240" s="90" t="s">
        <v>27</v>
      </c>
      <c r="F240" s="90" t="s">
        <v>260</v>
      </c>
      <c r="G240" s="90" t="s">
        <v>48</v>
      </c>
    </row>
    <row r="241" spans="1:7">
      <c r="A241" s="88" t="s">
        <v>597</v>
      </c>
      <c r="B241" s="89" t="s">
        <v>598</v>
      </c>
      <c r="C241" s="89" t="s">
        <v>36</v>
      </c>
      <c r="D241" s="89"/>
      <c r="E241" s="90" t="s">
        <v>27</v>
      </c>
      <c r="F241" s="90" t="s">
        <v>84</v>
      </c>
      <c r="G241" s="90" t="s">
        <v>81</v>
      </c>
    </row>
    <row r="242" spans="1:7">
      <c r="A242" s="88" t="s">
        <v>599</v>
      </c>
      <c r="B242" s="89" t="s">
        <v>600</v>
      </c>
      <c r="C242" s="89" t="s">
        <v>36</v>
      </c>
      <c r="D242" s="89"/>
      <c r="E242" s="90" t="s">
        <v>27</v>
      </c>
      <c r="F242" s="90" t="s">
        <v>484</v>
      </c>
      <c r="G242" s="90" t="s">
        <v>48</v>
      </c>
    </row>
    <row r="243" spans="1:7">
      <c r="A243" s="88" t="s">
        <v>1849</v>
      </c>
      <c r="B243" s="89" t="s">
        <v>1850</v>
      </c>
      <c r="C243" s="89" t="s">
        <v>190</v>
      </c>
      <c r="D243" s="89" t="s">
        <v>191</v>
      </c>
      <c r="E243" s="90" t="s">
        <v>27</v>
      </c>
      <c r="F243" s="90" t="s">
        <v>145</v>
      </c>
      <c r="G243" s="90" t="s">
        <v>41</v>
      </c>
    </row>
    <row r="244" spans="1:7">
      <c r="A244" s="88" t="s">
        <v>603</v>
      </c>
      <c r="B244" s="89" t="s">
        <v>604</v>
      </c>
      <c r="C244" s="89" t="s">
        <v>36</v>
      </c>
      <c r="D244" s="89"/>
      <c r="E244" s="90" t="s">
        <v>27</v>
      </c>
      <c r="F244" s="90" t="s">
        <v>148</v>
      </c>
      <c r="G244" s="90" t="s">
        <v>41</v>
      </c>
    </row>
    <row r="245" spans="1:7">
      <c r="A245" s="88" t="s">
        <v>605</v>
      </c>
      <c r="B245" s="89" t="s">
        <v>606</v>
      </c>
      <c r="C245" s="89" t="s">
        <v>36</v>
      </c>
      <c r="D245" s="89"/>
      <c r="E245" s="90" t="s">
        <v>27</v>
      </c>
      <c r="F245" s="90" t="s">
        <v>519</v>
      </c>
      <c r="G245" s="90" t="s">
        <v>42</v>
      </c>
    </row>
    <row r="246" spans="1:7">
      <c r="A246" s="88" t="s">
        <v>607</v>
      </c>
      <c r="B246" s="89" t="s">
        <v>608</v>
      </c>
      <c r="C246" s="89" t="s">
        <v>36</v>
      </c>
      <c r="D246" s="89"/>
      <c r="E246" s="90" t="s">
        <v>27</v>
      </c>
      <c r="F246" s="90" t="s">
        <v>211</v>
      </c>
      <c r="G246" s="90" t="s">
        <v>81</v>
      </c>
    </row>
    <row r="247" spans="1:7">
      <c r="A247" s="88" t="s">
        <v>609</v>
      </c>
      <c r="B247" s="89" t="s">
        <v>610</v>
      </c>
      <c r="C247" s="89" t="s">
        <v>36</v>
      </c>
      <c r="D247" s="89"/>
      <c r="E247" s="90" t="s">
        <v>27</v>
      </c>
      <c r="F247" s="90" t="s">
        <v>555</v>
      </c>
      <c r="G247" s="90" t="s">
        <v>42</v>
      </c>
    </row>
    <row r="248" spans="1:7">
      <c r="A248" s="88" t="s">
        <v>611</v>
      </c>
      <c r="B248" s="89" t="s">
        <v>612</v>
      </c>
      <c r="C248" s="89" t="s">
        <v>36</v>
      </c>
      <c r="D248" s="89"/>
      <c r="E248" s="90" t="s">
        <v>27</v>
      </c>
      <c r="F248" s="90" t="s">
        <v>136</v>
      </c>
      <c r="G248" s="90" t="s">
        <v>61</v>
      </c>
    </row>
    <row r="249" spans="1:7">
      <c r="A249" s="88" t="s">
        <v>613</v>
      </c>
      <c r="B249" s="89" t="s">
        <v>614</v>
      </c>
      <c r="C249" s="89" t="s">
        <v>26</v>
      </c>
      <c r="D249" s="89"/>
      <c r="E249" s="90" t="s">
        <v>27</v>
      </c>
      <c r="F249" s="90" t="s">
        <v>180</v>
      </c>
      <c r="G249" s="90" t="s">
        <v>33</v>
      </c>
    </row>
    <row r="250" spans="1:7">
      <c r="A250" s="88" t="s">
        <v>615</v>
      </c>
      <c r="B250" s="89" t="s">
        <v>616</v>
      </c>
      <c r="C250" s="89" t="s">
        <v>26</v>
      </c>
      <c r="D250" s="89"/>
      <c r="E250" s="90" t="s">
        <v>27</v>
      </c>
      <c r="F250" s="90" t="s">
        <v>52</v>
      </c>
      <c r="G250" s="90" t="s">
        <v>33</v>
      </c>
    </row>
    <row r="251" spans="1:7">
      <c r="A251" s="88" t="s">
        <v>617</v>
      </c>
      <c r="B251" s="89" t="s">
        <v>618</v>
      </c>
      <c r="C251" s="89" t="s">
        <v>36</v>
      </c>
      <c r="D251" s="89"/>
      <c r="E251" s="90" t="s">
        <v>27</v>
      </c>
      <c r="F251" s="90" t="s">
        <v>484</v>
      </c>
      <c r="G251" s="90" t="s">
        <v>48</v>
      </c>
    </row>
    <row r="252" spans="1:7">
      <c r="A252" s="88" t="s">
        <v>619</v>
      </c>
      <c r="B252" s="89" t="s">
        <v>620</v>
      </c>
      <c r="C252" s="89" t="s">
        <v>36</v>
      </c>
      <c r="D252" s="89"/>
      <c r="E252" s="90" t="s">
        <v>27</v>
      </c>
      <c r="F252" s="90" t="s">
        <v>313</v>
      </c>
      <c r="G252" s="90" t="s">
        <v>48</v>
      </c>
    </row>
    <row r="253" spans="1:7">
      <c r="A253" s="88" t="s">
        <v>621</v>
      </c>
      <c r="B253" s="89" t="s">
        <v>622</v>
      </c>
      <c r="C253" s="89" t="s">
        <v>36</v>
      </c>
      <c r="D253" s="89"/>
      <c r="E253" s="90" t="s">
        <v>27</v>
      </c>
      <c r="F253" s="90" t="s">
        <v>32</v>
      </c>
      <c r="G253" s="90" t="s">
        <v>33</v>
      </c>
    </row>
    <row r="254" spans="1:7">
      <c r="A254" s="88" t="s">
        <v>623</v>
      </c>
      <c r="B254" s="89" t="s">
        <v>624</v>
      </c>
      <c r="C254" s="89" t="s">
        <v>26</v>
      </c>
      <c r="D254" s="89"/>
      <c r="E254" s="90" t="s">
        <v>27</v>
      </c>
      <c r="F254" s="90" t="s">
        <v>484</v>
      </c>
      <c r="G254" s="90" t="s">
        <v>48</v>
      </c>
    </row>
    <row r="255" spans="1:7">
      <c r="A255" s="88" t="s">
        <v>625</v>
      </c>
      <c r="B255" s="89" t="s">
        <v>626</v>
      </c>
      <c r="C255" s="89" t="s">
        <v>36</v>
      </c>
      <c r="D255" s="89"/>
      <c r="E255" s="90" t="s">
        <v>27</v>
      </c>
      <c r="F255" s="90" t="s">
        <v>484</v>
      </c>
      <c r="G255" s="90" t="s">
        <v>48</v>
      </c>
    </row>
    <row r="256" spans="1:7">
      <c r="A256" s="88" t="s">
        <v>627</v>
      </c>
      <c r="B256" s="89" t="s">
        <v>628</v>
      </c>
      <c r="C256" s="89" t="s">
        <v>36</v>
      </c>
      <c r="D256" s="89"/>
      <c r="E256" s="90" t="s">
        <v>27</v>
      </c>
      <c r="F256" s="90" t="s">
        <v>484</v>
      </c>
      <c r="G256" s="90" t="s">
        <v>48</v>
      </c>
    </row>
    <row r="257" spans="1:7">
      <c r="A257" s="88" t="s">
        <v>629</v>
      </c>
      <c r="B257" s="89" t="s">
        <v>630</v>
      </c>
      <c r="C257" s="89" t="s">
        <v>36</v>
      </c>
      <c r="D257" s="89"/>
      <c r="E257" s="90" t="s">
        <v>27</v>
      </c>
      <c r="F257" s="90" t="s">
        <v>203</v>
      </c>
      <c r="G257" s="90" t="s">
        <v>42</v>
      </c>
    </row>
    <row r="258" spans="1:7">
      <c r="A258" s="88" t="s">
        <v>631</v>
      </c>
      <c r="B258" s="89" t="s">
        <v>632</v>
      </c>
      <c r="C258" s="89" t="s">
        <v>36</v>
      </c>
      <c r="D258" s="89"/>
      <c r="E258" s="90" t="s">
        <v>27</v>
      </c>
      <c r="F258" s="90" t="s">
        <v>29</v>
      </c>
      <c r="G258" s="90" t="s">
        <v>62</v>
      </c>
    </row>
    <row r="259" spans="1:7">
      <c r="A259" s="88" t="s">
        <v>633</v>
      </c>
      <c r="B259" s="89" t="s">
        <v>634</v>
      </c>
      <c r="C259" s="89" t="s">
        <v>36</v>
      </c>
      <c r="D259" s="89"/>
      <c r="E259" s="90" t="s">
        <v>27</v>
      </c>
      <c r="F259" s="90" t="s">
        <v>162</v>
      </c>
      <c r="G259" s="90" t="s">
        <v>62</v>
      </c>
    </row>
    <row r="260" spans="1:7">
      <c r="A260" s="88" t="s">
        <v>635</v>
      </c>
      <c r="B260" s="89" t="s">
        <v>636</v>
      </c>
      <c r="C260" s="89" t="s">
        <v>36</v>
      </c>
      <c r="D260" s="89"/>
      <c r="E260" s="90" t="s">
        <v>27</v>
      </c>
      <c r="F260" s="90" t="s">
        <v>484</v>
      </c>
      <c r="G260" s="90" t="s">
        <v>48</v>
      </c>
    </row>
    <row r="261" spans="1:7">
      <c r="A261" s="88" t="s">
        <v>637</v>
      </c>
      <c r="B261" s="89" t="s">
        <v>638</v>
      </c>
      <c r="C261" s="89" t="s">
        <v>36</v>
      </c>
      <c r="D261" s="89"/>
      <c r="E261" s="90" t="s">
        <v>27</v>
      </c>
      <c r="F261" s="90" t="s">
        <v>65</v>
      </c>
      <c r="G261" s="90" t="s">
        <v>38</v>
      </c>
    </row>
    <row r="262" spans="1:7">
      <c r="A262" s="88" t="s">
        <v>639</v>
      </c>
      <c r="B262" s="89" t="s">
        <v>640</v>
      </c>
      <c r="C262" s="89" t="s">
        <v>26</v>
      </c>
      <c r="D262" s="89"/>
      <c r="E262" s="90" t="s">
        <v>27</v>
      </c>
      <c r="F262" s="90" t="s">
        <v>224</v>
      </c>
      <c r="G262" s="90" t="s">
        <v>52</v>
      </c>
    </row>
    <row r="263" spans="1:7">
      <c r="A263" s="88" t="s">
        <v>641</v>
      </c>
      <c r="B263" s="89" t="s">
        <v>642</v>
      </c>
      <c r="C263" s="89" t="s">
        <v>36</v>
      </c>
      <c r="D263" s="89"/>
      <c r="E263" s="90" t="s">
        <v>27</v>
      </c>
      <c r="F263" s="90" t="s">
        <v>145</v>
      </c>
      <c r="G263" s="90" t="s">
        <v>41</v>
      </c>
    </row>
    <row r="264" spans="1:7">
      <c r="A264" s="88" t="s">
        <v>643</v>
      </c>
      <c r="B264" s="89" t="s">
        <v>644</v>
      </c>
      <c r="C264" s="89" t="s">
        <v>36</v>
      </c>
      <c r="D264" s="89"/>
      <c r="E264" s="90" t="s">
        <v>27</v>
      </c>
      <c r="F264" s="90" t="s">
        <v>459</v>
      </c>
      <c r="G264" s="90" t="s">
        <v>62</v>
      </c>
    </row>
    <row r="265" spans="1:7">
      <c r="A265" s="88" t="s">
        <v>645</v>
      </c>
      <c r="B265" s="89" t="s">
        <v>646</v>
      </c>
      <c r="C265" s="89" t="s">
        <v>36</v>
      </c>
      <c r="D265" s="89"/>
      <c r="E265" s="90" t="s">
        <v>27</v>
      </c>
      <c r="F265" s="90" t="s">
        <v>293</v>
      </c>
      <c r="G265" s="90" t="s">
        <v>52</v>
      </c>
    </row>
    <row r="266" spans="1:7">
      <c r="A266" s="88" t="s">
        <v>647</v>
      </c>
      <c r="B266" s="89" t="s">
        <v>648</v>
      </c>
      <c r="C266" s="89" t="s">
        <v>36</v>
      </c>
      <c r="D266" s="89"/>
      <c r="E266" s="90" t="s">
        <v>27</v>
      </c>
      <c r="F266" s="90" t="s">
        <v>183</v>
      </c>
      <c r="G266" s="90" t="s">
        <v>184</v>
      </c>
    </row>
    <row r="267" spans="1:7">
      <c r="A267" s="88" t="s">
        <v>649</v>
      </c>
      <c r="B267" s="89" t="s">
        <v>650</v>
      </c>
      <c r="C267" s="89" t="s">
        <v>36</v>
      </c>
      <c r="D267" s="89"/>
      <c r="E267" s="90" t="s">
        <v>27</v>
      </c>
      <c r="F267" s="90" t="s">
        <v>115</v>
      </c>
      <c r="G267" s="90" t="s">
        <v>48</v>
      </c>
    </row>
    <row r="268" spans="1:7">
      <c r="A268" s="88" t="s">
        <v>651</v>
      </c>
      <c r="B268" s="89" t="s">
        <v>652</v>
      </c>
      <c r="C268" s="89" t="s">
        <v>26</v>
      </c>
      <c r="D268" s="89"/>
      <c r="E268" s="90" t="s">
        <v>27</v>
      </c>
      <c r="F268" s="90" t="s">
        <v>313</v>
      </c>
      <c r="G268" s="90" t="s">
        <v>48</v>
      </c>
    </row>
    <row r="269" spans="1:7">
      <c r="A269" s="88" t="s">
        <v>653</v>
      </c>
      <c r="B269" s="89" t="s">
        <v>654</v>
      </c>
      <c r="C269" s="89" t="s">
        <v>36</v>
      </c>
      <c r="D269" s="89"/>
      <c r="E269" s="90" t="s">
        <v>27</v>
      </c>
      <c r="F269" s="90" t="s">
        <v>448</v>
      </c>
      <c r="G269" s="90" t="s">
        <v>61</v>
      </c>
    </row>
    <row r="270" spans="1:7">
      <c r="A270" s="88" t="s">
        <v>655</v>
      </c>
      <c r="B270" s="89" t="s">
        <v>656</v>
      </c>
      <c r="C270" s="89" t="s">
        <v>36</v>
      </c>
      <c r="D270" s="89"/>
      <c r="E270" s="90" t="s">
        <v>27</v>
      </c>
      <c r="F270" s="90" t="s">
        <v>37</v>
      </c>
      <c r="G270" s="90" t="s">
        <v>38</v>
      </c>
    </row>
    <row r="271" spans="1:7">
      <c r="A271" s="88" t="s">
        <v>657</v>
      </c>
      <c r="B271" s="89" t="s">
        <v>658</v>
      </c>
      <c r="C271" s="89" t="s">
        <v>36</v>
      </c>
      <c r="D271" s="89"/>
      <c r="E271" s="90" t="s">
        <v>27</v>
      </c>
      <c r="F271" s="90" t="s">
        <v>112</v>
      </c>
      <c r="G271" s="90" t="s">
        <v>81</v>
      </c>
    </row>
    <row r="272" spans="1:7">
      <c r="A272" s="88" t="s">
        <v>659</v>
      </c>
      <c r="B272" s="89" t="s">
        <v>660</v>
      </c>
      <c r="C272" s="89" t="s">
        <v>26</v>
      </c>
      <c r="D272" s="89"/>
      <c r="E272" s="90" t="s">
        <v>27</v>
      </c>
      <c r="F272" s="90" t="s">
        <v>224</v>
      </c>
      <c r="G272" s="90" t="s">
        <v>52</v>
      </c>
    </row>
    <row r="273" spans="1:7">
      <c r="A273" s="88" t="s">
        <v>661</v>
      </c>
      <c r="B273" s="89" t="s">
        <v>662</v>
      </c>
      <c r="C273" s="89" t="s">
        <v>26</v>
      </c>
      <c r="D273" s="89"/>
      <c r="E273" s="90" t="s">
        <v>27</v>
      </c>
      <c r="F273" s="90" t="s">
        <v>47</v>
      </c>
      <c r="G273" s="90" t="s">
        <v>48</v>
      </c>
    </row>
    <row r="274" spans="1:7">
      <c r="A274" s="88" t="s">
        <v>663</v>
      </c>
      <c r="B274" s="89" t="s">
        <v>664</v>
      </c>
      <c r="C274" s="89" t="s">
        <v>36</v>
      </c>
      <c r="D274" s="89"/>
      <c r="E274" s="90" t="s">
        <v>27</v>
      </c>
      <c r="F274" s="90" t="s">
        <v>33</v>
      </c>
      <c r="G274" s="90" t="s">
        <v>81</v>
      </c>
    </row>
    <row r="275" spans="1:7">
      <c r="A275" s="88" t="s">
        <v>665</v>
      </c>
      <c r="B275" s="89" t="s">
        <v>666</v>
      </c>
      <c r="C275" s="89" t="s">
        <v>36</v>
      </c>
      <c r="D275" s="89"/>
      <c r="E275" s="90" t="s">
        <v>27</v>
      </c>
      <c r="F275" s="90" t="s">
        <v>484</v>
      </c>
      <c r="G275" s="90" t="s">
        <v>48</v>
      </c>
    </row>
    <row r="276" spans="1:7">
      <c r="A276" s="88" t="s">
        <v>667</v>
      </c>
      <c r="B276" s="89" t="s">
        <v>668</v>
      </c>
      <c r="C276" s="89" t="s">
        <v>36</v>
      </c>
      <c r="D276" s="89"/>
      <c r="E276" s="90" t="s">
        <v>27</v>
      </c>
      <c r="F276" s="90" t="s">
        <v>246</v>
      </c>
      <c r="G276" s="90" t="s">
        <v>61</v>
      </c>
    </row>
    <row r="277" spans="1:7">
      <c r="A277" s="88" t="s">
        <v>669</v>
      </c>
      <c r="B277" s="89" t="s">
        <v>670</v>
      </c>
      <c r="C277" s="89" t="s">
        <v>36</v>
      </c>
      <c r="D277" s="89"/>
      <c r="E277" s="90" t="s">
        <v>27</v>
      </c>
      <c r="F277" s="90" t="s">
        <v>48</v>
      </c>
      <c r="G277" s="90" t="s">
        <v>76</v>
      </c>
    </row>
    <row r="278" spans="1:7">
      <c r="A278" s="88" t="s">
        <v>671</v>
      </c>
      <c r="B278" s="89" t="s">
        <v>672</v>
      </c>
      <c r="C278" s="89" t="s">
        <v>36</v>
      </c>
      <c r="D278" s="89"/>
      <c r="E278" s="90" t="s">
        <v>27</v>
      </c>
      <c r="F278" s="90" t="s">
        <v>115</v>
      </c>
      <c r="G278" s="90" t="s">
        <v>48</v>
      </c>
    </row>
    <row r="279" spans="1:7">
      <c r="A279" s="88" t="s">
        <v>673</v>
      </c>
      <c r="B279" s="89" t="s">
        <v>674</v>
      </c>
      <c r="C279" s="89" t="s">
        <v>36</v>
      </c>
      <c r="D279" s="89"/>
      <c r="E279" s="90" t="s">
        <v>27</v>
      </c>
      <c r="F279" s="90" t="s">
        <v>81</v>
      </c>
      <c r="G279" s="90" t="s">
        <v>41</v>
      </c>
    </row>
    <row r="280" spans="1:7">
      <c r="A280" s="88" t="s">
        <v>675</v>
      </c>
      <c r="B280" s="89" t="s">
        <v>676</v>
      </c>
      <c r="C280" s="89" t="s">
        <v>36</v>
      </c>
      <c r="D280" s="89"/>
      <c r="E280" s="90" t="s">
        <v>27</v>
      </c>
      <c r="F280" s="90" t="s">
        <v>183</v>
      </c>
      <c r="G280" s="90" t="s">
        <v>184</v>
      </c>
    </row>
    <row r="281" spans="1:7">
      <c r="A281" s="88" t="s">
        <v>677</v>
      </c>
      <c r="B281" s="89" t="s">
        <v>678</v>
      </c>
      <c r="C281" s="89" t="s">
        <v>36</v>
      </c>
      <c r="D281" s="89"/>
      <c r="E281" s="90" t="s">
        <v>27</v>
      </c>
      <c r="F281" s="90" t="s">
        <v>68</v>
      </c>
      <c r="G281" s="90" t="s">
        <v>48</v>
      </c>
    </row>
    <row r="282" spans="1:7">
      <c r="A282" s="88" t="s">
        <v>679</v>
      </c>
      <c r="B282" s="89" t="s">
        <v>680</v>
      </c>
      <c r="C282" s="89" t="s">
        <v>26</v>
      </c>
      <c r="D282" s="89"/>
      <c r="E282" s="90" t="s">
        <v>27</v>
      </c>
      <c r="F282" s="90" t="s">
        <v>229</v>
      </c>
      <c r="G282" s="90" t="s">
        <v>62</v>
      </c>
    </row>
    <row r="283" spans="1:7">
      <c r="A283" s="88" t="s">
        <v>681</v>
      </c>
      <c r="B283" s="89" t="s">
        <v>682</v>
      </c>
      <c r="C283" s="89" t="s">
        <v>36</v>
      </c>
      <c r="D283" s="89"/>
      <c r="E283" s="90" t="s">
        <v>27</v>
      </c>
      <c r="F283" s="90" t="s">
        <v>246</v>
      </c>
      <c r="G283" s="90" t="s">
        <v>61</v>
      </c>
    </row>
    <row r="284" spans="1:7">
      <c r="A284" s="88" t="s">
        <v>1399</v>
      </c>
      <c r="B284" s="89" t="s">
        <v>1400</v>
      </c>
      <c r="C284" s="89" t="s">
        <v>26</v>
      </c>
      <c r="D284" s="89" t="s">
        <v>191</v>
      </c>
      <c r="E284" s="90" t="s">
        <v>27</v>
      </c>
      <c r="F284" s="90" t="s">
        <v>512</v>
      </c>
      <c r="G284" s="90" t="s">
        <v>32</v>
      </c>
    </row>
    <row r="285" spans="1:7">
      <c r="A285" s="88" t="s">
        <v>685</v>
      </c>
      <c r="B285" s="89" t="s">
        <v>686</v>
      </c>
      <c r="C285" s="89" t="s">
        <v>36</v>
      </c>
      <c r="D285" s="89"/>
      <c r="E285" s="90" t="s">
        <v>27</v>
      </c>
      <c r="F285" s="90" t="s">
        <v>187</v>
      </c>
      <c r="G285" s="90" t="s">
        <v>29</v>
      </c>
    </row>
    <row r="286" spans="1:7">
      <c r="A286" s="88" t="s">
        <v>687</v>
      </c>
      <c r="B286" s="89" t="s">
        <v>688</v>
      </c>
      <c r="C286" s="89" t="s">
        <v>36</v>
      </c>
      <c r="D286" s="89"/>
      <c r="E286" s="90" t="s">
        <v>27</v>
      </c>
      <c r="F286" s="90" t="s">
        <v>313</v>
      </c>
      <c r="G286" s="90" t="s">
        <v>48</v>
      </c>
    </row>
    <row r="287" spans="1:7">
      <c r="A287" s="88" t="s">
        <v>689</v>
      </c>
      <c r="B287" s="89" t="s">
        <v>690</v>
      </c>
      <c r="C287" s="89" t="s">
        <v>36</v>
      </c>
      <c r="D287" s="89"/>
      <c r="E287" s="90" t="s">
        <v>27</v>
      </c>
      <c r="F287" s="90" t="s">
        <v>148</v>
      </c>
      <c r="G287" s="90" t="s">
        <v>41</v>
      </c>
    </row>
    <row r="288" spans="1:7">
      <c r="A288" s="88" t="s">
        <v>691</v>
      </c>
      <c r="B288" s="89" t="s">
        <v>692</v>
      </c>
      <c r="C288" s="89" t="s">
        <v>26</v>
      </c>
      <c r="D288" s="89"/>
      <c r="E288" s="90" t="s">
        <v>27</v>
      </c>
      <c r="F288" s="90" t="s">
        <v>313</v>
      </c>
      <c r="G288" s="90" t="s">
        <v>48</v>
      </c>
    </row>
    <row r="289" spans="1:7">
      <c r="A289" s="88" t="s">
        <v>693</v>
      </c>
      <c r="B289" s="89" t="s">
        <v>694</v>
      </c>
      <c r="C289" s="89" t="s">
        <v>36</v>
      </c>
      <c r="D289" s="89"/>
      <c r="E289" s="90" t="s">
        <v>27</v>
      </c>
      <c r="F289" s="90" t="s">
        <v>695</v>
      </c>
      <c r="G289" s="90" t="s">
        <v>38</v>
      </c>
    </row>
    <row r="290" spans="1:7">
      <c r="A290" s="88" t="s">
        <v>696</v>
      </c>
      <c r="B290" s="89" t="s">
        <v>697</v>
      </c>
      <c r="C290" s="89" t="s">
        <v>36</v>
      </c>
      <c r="D290" s="89"/>
      <c r="E290" s="90" t="s">
        <v>27</v>
      </c>
      <c r="F290" s="90" t="s">
        <v>81</v>
      </c>
      <c r="G290" s="90" t="s">
        <v>41</v>
      </c>
    </row>
    <row r="291" spans="1:7">
      <c r="A291" s="88" t="s">
        <v>698</v>
      </c>
      <c r="B291" s="89" t="s">
        <v>699</v>
      </c>
      <c r="C291" s="89" t="s">
        <v>36</v>
      </c>
      <c r="D291" s="89"/>
      <c r="E291" s="90" t="s">
        <v>27</v>
      </c>
      <c r="F291" s="90" t="s">
        <v>118</v>
      </c>
      <c r="G291" s="90" t="s">
        <v>61</v>
      </c>
    </row>
    <row r="292" spans="1:7">
      <c r="A292" s="88" t="s">
        <v>700</v>
      </c>
      <c r="B292" s="89" t="s">
        <v>701</v>
      </c>
      <c r="C292" s="89" t="s">
        <v>36</v>
      </c>
      <c r="D292" s="89"/>
      <c r="E292" s="90" t="s">
        <v>27</v>
      </c>
      <c r="F292" s="90" t="s">
        <v>503</v>
      </c>
      <c r="G292" s="90" t="s">
        <v>29</v>
      </c>
    </row>
    <row r="293" spans="1:7">
      <c r="A293" s="88" t="s">
        <v>702</v>
      </c>
      <c r="B293" s="89" t="s">
        <v>703</v>
      </c>
      <c r="C293" s="89" t="s">
        <v>36</v>
      </c>
      <c r="D293" s="89"/>
      <c r="E293" s="90" t="s">
        <v>27</v>
      </c>
      <c r="F293" s="90" t="s">
        <v>519</v>
      </c>
      <c r="G293" s="90" t="s">
        <v>42</v>
      </c>
    </row>
    <row r="294" spans="1:7">
      <c r="A294" s="88" t="s">
        <v>704</v>
      </c>
      <c r="B294" s="89" t="s">
        <v>705</v>
      </c>
      <c r="C294" s="89" t="s">
        <v>36</v>
      </c>
      <c r="D294" s="89"/>
      <c r="E294" s="90" t="s">
        <v>27</v>
      </c>
      <c r="F294" s="90" t="s">
        <v>519</v>
      </c>
      <c r="G294" s="90" t="s">
        <v>42</v>
      </c>
    </row>
    <row r="295" spans="1:7">
      <c r="A295" s="88" t="s">
        <v>706</v>
      </c>
      <c r="B295" s="89" t="s">
        <v>707</v>
      </c>
      <c r="C295" s="89" t="s">
        <v>26</v>
      </c>
      <c r="D295" s="89"/>
      <c r="E295" s="90" t="s">
        <v>27</v>
      </c>
      <c r="F295" s="90" t="s">
        <v>124</v>
      </c>
      <c r="G295" s="90" t="s">
        <v>29</v>
      </c>
    </row>
    <row r="296" spans="1:7">
      <c r="A296" s="88" t="s">
        <v>708</v>
      </c>
      <c r="B296" s="89" t="s">
        <v>709</v>
      </c>
      <c r="C296" s="89" t="s">
        <v>36</v>
      </c>
      <c r="D296" s="89"/>
      <c r="E296" s="90" t="s">
        <v>27</v>
      </c>
      <c r="F296" s="90" t="s">
        <v>391</v>
      </c>
      <c r="G296" s="90" t="s">
        <v>61</v>
      </c>
    </row>
    <row r="297" spans="1:7">
      <c r="A297" s="88" t="s">
        <v>710</v>
      </c>
      <c r="B297" s="89" t="s">
        <v>711</v>
      </c>
      <c r="C297" s="89" t="s">
        <v>36</v>
      </c>
      <c r="D297" s="89"/>
      <c r="E297" s="90" t="s">
        <v>27</v>
      </c>
      <c r="F297" s="90" t="s">
        <v>206</v>
      </c>
      <c r="G297" s="90" t="s">
        <v>38</v>
      </c>
    </row>
    <row r="298" spans="1:7">
      <c r="A298" s="88" t="s">
        <v>712</v>
      </c>
      <c r="B298" s="89" t="s">
        <v>713</v>
      </c>
      <c r="C298" s="89" t="s">
        <v>36</v>
      </c>
      <c r="D298" s="89"/>
      <c r="E298" s="90" t="s">
        <v>27</v>
      </c>
      <c r="F298" s="90" t="s">
        <v>118</v>
      </c>
      <c r="G298" s="90" t="s">
        <v>61</v>
      </c>
    </row>
    <row r="299" spans="1:7">
      <c r="A299" s="88" t="s">
        <v>714</v>
      </c>
      <c r="B299" s="89" t="s">
        <v>715</v>
      </c>
      <c r="C299" s="89" t="s">
        <v>36</v>
      </c>
      <c r="D299" s="89"/>
      <c r="E299" s="90" t="s">
        <v>27</v>
      </c>
      <c r="F299" s="90" t="s">
        <v>28</v>
      </c>
      <c r="G299" s="90" t="s">
        <v>29</v>
      </c>
    </row>
    <row r="300" spans="1:7">
      <c r="A300" s="88" t="s">
        <v>716</v>
      </c>
      <c r="B300" s="89" t="s">
        <v>717</v>
      </c>
      <c r="C300" s="89" t="s">
        <v>36</v>
      </c>
      <c r="D300" s="89"/>
      <c r="E300" s="90" t="s">
        <v>27</v>
      </c>
      <c r="F300" s="90" t="s">
        <v>415</v>
      </c>
      <c r="G300" s="90" t="s">
        <v>61</v>
      </c>
    </row>
    <row r="301" spans="1:7">
      <c r="A301" s="88" t="s">
        <v>718</v>
      </c>
      <c r="B301" s="89" t="s">
        <v>719</v>
      </c>
      <c r="C301" s="89" t="s">
        <v>26</v>
      </c>
      <c r="D301" s="89"/>
      <c r="E301" s="90" t="s">
        <v>27</v>
      </c>
      <c r="F301" s="90" t="s">
        <v>133</v>
      </c>
      <c r="G301" s="90" t="s">
        <v>33</v>
      </c>
    </row>
    <row r="302" spans="1:7">
      <c r="A302" s="88" t="s">
        <v>720</v>
      </c>
      <c r="B302" s="89" t="s">
        <v>721</v>
      </c>
      <c r="C302" s="89" t="s">
        <v>36</v>
      </c>
      <c r="D302" s="89"/>
      <c r="E302" s="90" t="s">
        <v>27</v>
      </c>
      <c r="F302" s="90" t="s">
        <v>528</v>
      </c>
      <c r="G302" s="90" t="s">
        <v>33</v>
      </c>
    </row>
    <row r="303" spans="1:7">
      <c r="A303" s="88" t="s">
        <v>722</v>
      </c>
      <c r="B303" s="89" t="s">
        <v>723</v>
      </c>
      <c r="C303" s="89" t="s">
        <v>36</v>
      </c>
      <c r="D303" s="89"/>
      <c r="E303" s="90" t="s">
        <v>27</v>
      </c>
      <c r="F303" s="90" t="s">
        <v>695</v>
      </c>
      <c r="G303" s="90" t="s">
        <v>38</v>
      </c>
    </row>
    <row r="304" spans="1:7">
      <c r="A304" s="88" t="s">
        <v>724</v>
      </c>
      <c r="B304" s="89" t="s">
        <v>725</v>
      </c>
      <c r="C304" s="89" t="s">
        <v>36</v>
      </c>
      <c r="D304" s="89"/>
      <c r="E304" s="90" t="s">
        <v>27</v>
      </c>
      <c r="F304" s="90" t="s">
        <v>695</v>
      </c>
      <c r="G304" s="90" t="s">
        <v>38</v>
      </c>
    </row>
    <row r="305" spans="1:7">
      <c r="A305" s="88" t="s">
        <v>726</v>
      </c>
      <c r="B305" s="89" t="s">
        <v>727</v>
      </c>
      <c r="C305" s="89" t="s">
        <v>36</v>
      </c>
      <c r="D305" s="89"/>
      <c r="E305" s="90" t="s">
        <v>27</v>
      </c>
      <c r="F305" s="90" t="s">
        <v>90</v>
      </c>
      <c r="G305" s="90" t="s">
        <v>76</v>
      </c>
    </row>
    <row r="306" spans="1:7">
      <c r="A306" s="88" t="s">
        <v>728</v>
      </c>
      <c r="B306" s="89" t="s">
        <v>729</v>
      </c>
      <c r="C306" s="89" t="s">
        <v>26</v>
      </c>
      <c r="D306" s="89"/>
      <c r="E306" s="90" t="s">
        <v>27</v>
      </c>
      <c r="F306" s="90" t="s">
        <v>142</v>
      </c>
      <c r="G306" s="90" t="s">
        <v>76</v>
      </c>
    </row>
    <row r="307" spans="1:7">
      <c r="A307" s="88" t="s">
        <v>730</v>
      </c>
      <c r="B307" s="89" t="s">
        <v>731</v>
      </c>
      <c r="C307" s="89" t="s">
        <v>26</v>
      </c>
      <c r="D307" s="89"/>
      <c r="E307" s="90" t="s">
        <v>27</v>
      </c>
      <c r="F307" s="90" t="s">
        <v>174</v>
      </c>
      <c r="G307" s="90" t="s">
        <v>41</v>
      </c>
    </row>
    <row r="308" spans="1:7">
      <c r="A308" s="88" t="s">
        <v>732</v>
      </c>
      <c r="B308" s="89" t="s">
        <v>733</v>
      </c>
      <c r="C308" s="89" t="s">
        <v>36</v>
      </c>
      <c r="D308" s="89"/>
      <c r="E308" s="90" t="s">
        <v>27</v>
      </c>
      <c r="F308" s="90" t="s">
        <v>145</v>
      </c>
      <c r="G308" s="90" t="s">
        <v>41</v>
      </c>
    </row>
    <row r="309" spans="1:7">
      <c r="A309" s="88" t="s">
        <v>734</v>
      </c>
      <c r="B309" s="89" t="s">
        <v>735</v>
      </c>
      <c r="C309" s="89" t="s">
        <v>36</v>
      </c>
      <c r="D309" s="89"/>
      <c r="E309" s="90" t="s">
        <v>27</v>
      </c>
      <c r="F309" s="90" t="s">
        <v>112</v>
      </c>
      <c r="G309" s="90" t="s">
        <v>81</v>
      </c>
    </row>
    <row r="310" spans="1:7">
      <c r="A310" s="88" t="s">
        <v>736</v>
      </c>
      <c r="B310" s="89" t="s">
        <v>737</v>
      </c>
      <c r="C310" s="89" t="s">
        <v>36</v>
      </c>
      <c r="D310" s="89"/>
      <c r="E310" s="90" t="s">
        <v>27</v>
      </c>
      <c r="F310" s="90" t="s">
        <v>415</v>
      </c>
      <c r="G310" s="90" t="s">
        <v>61</v>
      </c>
    </row>
    <row r="311" spans="1:7">
      <c r="A311" s="88" t="s">
        <v>738</v>
      </c>
      <c r="B311" s="89" t="s">
        <v>739</v>
      </c>
      <c r="C311" s="89" t="s">
        <v>36</v>
      </c>
      <c r="D311" s="89"/>
      <c r="E311" s="90" t="s">
        <v>27</v>
      </c>
      <c r="F311" s="90" t="s">
        <v>139</v>
      </c>
      <c r="G311" s="90" t="s">
        <v>61</v>
      </c>
    </row>
    <row r="312" spans="1:7">
      <c r="A312" s="88" t="s">
        <v>740</v>
      </c>
      <c r="B312" s="89" t="s">
        <v>741</v>
      </c>
      <c r="C312" s="89" t="s">
        <v>36</v>
      </c>
      <c r="D312" s="89"/>
      <c r="E312" s="90" t="s">
        <v>27</v>
      </c>
      <c r="F312" s="90" t="s">
        <v>55</v>
      </c>
      <c r="G312" s="90" t="s">
        <v>33</v>
      </c>
    </row>
    <row r="313" spans="1:7">
      <c r="A313" s="88" t="s">
        <v>742</v>
      </c>
      <c r="B313" s="89" t="s">
        <v>743</v>
      </c>
      <c r="C313" s="89" t="s">
        <v>36</v>
      </c>
      <c r="D313" s="89"/>
      <c r="E313" s="90" t="s">
        <v>27</v>
      </c>
      <c r="F313" s="90" t="s">
        <v>744</v>
      </c>
      <c r="G313" s="90" t="s">
        <v>52</v>
      </c>
    </row>
    <row r="314" spans="1:7">
      <c r="A314" s="88" t="s">
        <v>745</v>
      </c>
      <c r="B314" s="89" t="s">
        <v>746</v>
      </c>
      <c r="C314" s="89" t="s">
        <v>26</v>
      </c>
      <c r="D314" s="89"/>
      <c r="E314" s="90" t="s">
        <v>27</v>
      </c>
      <c r="F314" s="90" t="s">
        <v>744</v>
      </c>
      <c r="G314" s="90" t="s">
        <v>52</v>
      </c>
    </row>
    <row r="315" spans="1:7">
      <c r="A315" s="88" t="s">
        <v>747</v>
      </c>
      <c r="B315" s="89" t="s">
        <v>748</v>
      </c>
      <c r="C315" s="89" t="s">
        <v>36</v>
      </c>
      <c r="D315" s="89"/>
      <c r="E315" s="90" t="s">
        <v>27</v>
      </c>
      <c r="F315" s="90" t="s">
        <v>744</v>
      </c>
      <c r="G315" s="90" t="s">
        <v>52</v>
      </c>
    </row>
    <row r="316" spans="1:7">
      <c r="A316" s="88" t="s">
        <v>749</v>
      </c>
      <c r="B316" s="89" t="s">
        <v>750</v>
      </c>
      <c r="C316" s="89" t="s">
        <v>36</v>
      </c>
      <c r="D316" s="89"/>
      <c r="E316" s="90" t="s">
        <v>27</v>
      </c>
      <c r="F316" s="90" t="s">
        <v>115</v>
      </c>
      <c r="G316" s="90" t="s">
        <v>48</v>
      </c>
    </row>
    <row r="317" spans="1:7">
      <c r="A317" s="88" t="s">
        <v>751</v>
      </c>
      <c r="B317" s="89" t="s">
        <v>752</v>
      </c>
      <c r="C317" s="89" t="s">
        <v>36</v>
      </c>
      <c r="D317" s="89"/>
      <c r="E317" s="90" t="s">
        <v>27</v>
      </c>
      <c r="F317" s="90" t="s">
        <v>102</v>
      </c>
      <c r="G317" s="90" t="s">
        <v>61</v>
      </c>
    </row>
    <row r="318" spans="1:7">
      <c r="A318" s="88" t="s">
        <v>753</v>
      </c>
      <c r="B318" s="89" t="s">
        <v>754</v>
      </c>
      <c r="C318" s="89" t="s">
        <v>36</v>
      </c>
      <c r="D318" s="89"/>
      <c r="E318" s="90" t="s">
        <v>27</v>
      </c>
      <c r="F318" s="90" t="s">
        <v>118</v>
      </c>
      <c r="G318" s="90" t="s">
        <v>61</v>
      </c>
    </row>
    <row r="319" spans="1:7">
      <c r="A319" s="88" t="s">
        <v>755</v>
      </c>
      <c r="B319" s="89" t="s">
        <v>756</v>
      </c>
      <c r="C319" s="89" t="s">
        <v>36</v>
      </c>
      <c r="D319" s="89"/>
      <c r="E319" s="90" t="s">
        <v>27</v>
      </c>
      <c r="F319" s="90" t="s">
        <v>145</v>
      </c>
      <c r="G319" s="90" t="s">
        <v>41</v>
      </c>
    </row>
    <row r="320" spans="1:7">
      <c r="A320" s="88" t="s">
        <v>757</v>
      </c>
      <c r="B320" s="89" t="s">
        <v>758</v>
      </c>
      <c r="C320" s="89" t="s">
        <v>36</v>
      </c>
      <c r="D320" s="89"/>
      <c r="E320" s="90" t="s">
        <v>27</v>
      </c>
      <c r="F320" s="90" t="s">
        <v>171</v>
      </c>
      <c r="G320" s="90" t="s">
        <v>42</v>
      </c>
    </row>
    <row r="321" spans="1:7">
      <c r="A321" s="88" t="s">
        <v>759</v>
      </c>
      <c r="B321" s="89" t="s">
        <v>760</v>
      </c>
      <c r="C321" s="89" t="s">
        <v>36</v>
      </c>
      <c r="D321" s="89"/>
      <c r="E321" s="90" t="s">
        <v>27</v>
      </c>
      <c r="F321" s="90" t="s">
        <v>695</v>
      </c>
      <c r="G321" s="90" t="s">
        <v>38</v>
      </c>
    </row>
    <row r="322" spans="1:7">
      <c r="A322" s="88" t="s">
        <v>761</v>
      </c>
      <c r="B322" s="89" t="s">
        <v>762</v>
      </c>
      <c r="C322" s="89" t="s">
        <v>36</v>
      </c>
      <c r="D322" s="89"/>
      <c r="E322" s="90" t="s">
        <v>27</v>
      </c>
      <c r="F322" s="90" t="s">
        <v>763</v>
      </c>
      <c r="G322" s="90" t="s">
        <v>33</v>
      </c>
    </row>
    <row r="323" spans="1:7">
      <c r="A323" s="88" t="s">
        <v>764</v>
      </c>
      <c r="B323" s="89" t="s">
        <v>765</v>
      </c>
      <c r="C323" s="89" t="s">
        <v>36</v>
      </c>
      <c r="D323" s="89"/>
      <c r="E323" s="90" t="s">
        <v>27</v>
      </c>
      <c r="F323" s="90" t="s">
        <v>174</v>
      </c>
      <c r="G323" s="90" t="s">
        <v>41</v>
      </c>
    </row>
    <row r="324" spans="1:7">
      <c r="A324" s="88" t="s">
        <v>766</v>
      </c>
      <c r="B324" s="89" t="s">
        <v>767</v>
      </c>
      <c r="C324" s="89" t="s">
        <v>36</v>
      </c>
      <c r="D324" s="89"/>
      <c r="E324" s="90" t="s">
        <v>27</v>
      </c>
      <c r="F324" s="90" t="s">
        <v>142</v>
      </c>
      <c r="G324" s="90" t="s">
        <v>76</v>
      </c>
    </row>
    <row r="325" spans="1:7">
      <c r="A325" s="88" t="s">
        <v>768</v>
      </c>
      <c r="B325" s="89" t="s">
        <v>769</v>
      </c>
      <c r="C325" s="89" t="s">
        <v>36</v>
      </c>
      <c r="D325" s="89"/>
      <c r="E325" s="90" t="s">
        <v>27</v>
      </c>
      <c r="F325" s="90" t="s">
        <v>229</v>
      </c>
      <c r="G325" s="90" t="s">
        <v>62</v>
      </c>
    </row>
    <row r="326" spans="1:7">
      <c r="A326" s="88" t="s">
        <v>770</v>
      </c>
      <c r="B326" s="89" t="s">
        <v>771</v>
      </c>
      <c r="C326" s="89" t="s">
        <v>36</v>
      </c>
      <c r="D326" s="89"/>
      <c r="E326" s="90" t="s">
        <v>27</v>
      </c>
      <c r="F326" s="90" t="s">
        <v>763</v>
      </c>
      <c r="G326" s="90" t="s">
        <v>33</v>
      </c>
    </row>
    <row r="327" spans="1:7">
      <c r="A327" s="88" t="s">
        <v>772</v>
      </c>
      <c r="B327" s="89" t="s">
        <v>773</v>
      </c>
      <c r="C327" s="89" t="s">
        <v>36</v>
      </c>
      <c r="D327" s="89"/>
      <c r="E327" s="90" t="s">
        <v>27</v>
      </c>
      <c r="F327" s="90" t="s">
        <v>171</v>
      </c>
      <c r="G327" s="90" t="s">
        <v>42</v>
      </c>
    </row>
    <row r="328" spans="1:7">
      <c r="A328" s="88" t="s">
        <v>774</v>
      </c>
      <c r="B328" s="89" t="s">
        <v>775</v>
      </c>
      <c r="C328" s="89" t="s">
        <v>36</v>
      </c>
      <c r="D328" s="89"/>
      <c r="E328" s="90" t="s">
        <v>27</v>
      </c>
      <c r="F328" s="90" t="s">
        <v>303</v>
      </c>
      <c r="G328" s="90" t="s">
        <v>48</v>
      </c>
    </row>
    <row r="329" spans="1:7">
      <c r="A329" s="88" t="s">
        <v>776</v>
      </c>
      <c r="B329" s="89" t="s">
        <v>777</v>
      </c>
      <c r="C329" s="89" t="s">
        <v>36</v>
      </c>
      <c r="D329" s="89"/>
      <c r="E329" s="90" t="s">
        <v>27</v>
      </c>
      <c r="F329" s="90" t="s">
        <v>28</v>
      </c>
      <c r="G329" s="90" t="s">
        <v>29</v>
      </c>
    </row>
    <row r="330" spans="1:7">
      <c r="A330" s="88" t="s">
        <v>778</v>
      </c>
      <c r="B330" s="89" t="s">
        <v>779</v>
      </c>
      <c r="C330" s="89" t="s">
        <v>36</v>
      </c>
      <c r="D330" s="89"/>
      <c r="E330" s="90" t="s">
        <v>27</v>
      </c>
      <c r="F330" s="90" t="s">
        <v>130</v>
      </c>
      <c r="G330" s="90" t="s">
        <v>48</v>
      </c>
    </row>
    <row r="331" spans="1:7">
      <c r="A331" s="88" t="s">
        <v>780</v>
      </c>
      <c r="B331" s="89" t="s">
        <v>781</v>
      </c>
      <c r="C331" s="89" t="s">
        <v>36</v>
      </c>
      <c r="D331" s="89"/>
      <c r="E331" s="90" t="s">
        <v>27</v>
      </c>
      <c r="F331" s="90" t="s">
        <v>763</v>
      </c>
      <c r="G331" s="90" t="s">
        <v>33</v>
      </c>
    </row>
    <row r="332" spans="1:7">
      <c r="A332" s="88" t="s">
        <v>782</v>
      </c>
      <c r="B332" s="89" t="s">
        <v>783</v>
      </c>
      <c r="C332" s="89" t="s">
        <v>36</v>
      </c>
      <c r="D332" s="89"/>
      <c r="E332" s="90" t="s">
        <v>27</v>
      </c>
      <c r="F332" s="90" t="s">
        <v>763</v>
      </c>
      <c r="G332" s="90" t="s">
        <v>33</v>
      </c>
    </row>
    <row r="333" spans="1:7">
      <c r="A333" s="88" t="s">
        <v>784</v>
      </c>
      <c r="B333" s="89" t="s">
        <v>785</v>
      </c>
      <c r="C333" s="89" t="s">
        <v>36</v>
      </c>
      <c r="D333" s="89"/>
      <c r="E333" s="90" t="s">
        <v>27</v>
      </c>
      <c r="F333" s="90" t="s">
        <v>130</v>
      </c>
      <c r="G333" s="90" t="s">
        <v>48</v>
      </c>
    </row>
    <row r="334" spans="1:7">
      <c r="A334" s="88" t="s">
        <v>786</v>
      </c>
      <c r="B334" s="89" t="s">
        <v>787</v>
      </c>
      <c r="C334" s="89" t="s">
        <v>36</v>
      </c>
      <c r="D334" s="89"/>
      <c r="E334" s="90" t="s">
        <v>27</v>
      </c>
      <c r="F334" s="90" t="s">
        <v>136</v>
      </c>
      <c r="G334" s="90" t="s">
        <v>61</v>
      </c>
    </row>
    <row r="335" spans="1:7">
      <c r="A335" s="88" t="s">
        <v>788</v>
      </c>
      <c r="B335" s="89" t="s">
        <v>789</v>
      </c>
      <c r="C335" s="89" t="s">
        <v>36</v>
      </c>
      <c r="D335" s="89"/>
      <c r="E335" s="90" t="s">
        <v>27</v>
      </c>
      <c r="F335" s="90" t="s">
        <v>203</v>
      </c>
      <c r="G335" s="90" t="s">
        <v>42</v>
      </c>
    </row>
    <row r="336" spans="1:7">
      <c r="A336" s="88" t="s">
        <v>790</v>
      </c>
      <c r="B336" s="89" t="s">
        <v>791</v>
      </c>
      <c r="C336" s="89" t="s">
        <v>26</v>
      </c>
      <c r="D336" s="89"/>
      <c r="E336" s="90" t="s">
        <v>27</v>
      </c>
      <c r="F336" s="90" t="s">
        <v>211</v>
      </c>
      <c r="G336" s="90" t="s">
        <v>81</v>
      </c>
    </row>
    <row r="337" spans="1:7">
      <c r="A337" s="88" t="s">
        <v>792</v>
      </c>
      <c r="B337" s="89" t="s">
        <v>793</v>
      </c>
      <c r="C337" s="89" t="s">
        <v>26</v>
      </c>
      <c r="D337" s="89"/>
      <c r="E337" s="90" t="s">
        <v>27</v>
      </c>
      <c r="F337" s="90" t="s">
        <v>127</v>
      </c>
      <c r="G337" s="90" t="s">
        <v>33</v>
      </c>
    </row>
    <row r="338" spans="1:7">
      <c r="A338" s="88" t="s">
        <v>794</v>
      </c>
      <c r="B338" s="89" t="s">
        <v>795</v>
      </c>
      <c r="C338" s="89" t="s">
        <v>36</v>
      </c>
      <c r="D338" s="89"/>
      <c r="E338" s="90" t="s">
        <v>27</v>
      </c>
      <c r="F338" s="90" t="s">
        <v>796</v>
      </c>
      <c r="G338" s="90" t="s">
        <v>42</v>
      </c>
    </row>
    <row r="339" spans="1:7">
      <c r="A339" s="88" t="s">
        <v>797</v>
      </c>
      <c r="B339" s="89" t="s">
        <v>798</v>
      </c>
      <c r="C339" s="89" t="s">
        <v>36</v>
      </c>
      <c r="D339" s="89"/>
      <c r="E339" s="90" t="s">
        <v>27</v>
      </c>
      <c r="F339" s="90" t="s">
        <v>796</v>
      </c>
      <c r="G339" s="90" t="s">
        <v>42</v>
      </c>
    </row>
    <row r="340" spans="1:7">
      <c r="A340" s="88" t="s">
        <v>799</v>
      </c>
      <c r="B340" s="89" t="s">
        <v>800</v>
      </c>
      <c r="C340" s="89" t="s">
        <v>26</v>
      </c>
      <c r="D340" s="89"/>
      <c r="E340" s="90" t="s">
        <v>27</v>
      </c>
      <c r="F340" s="90" t="s">
        <v>555</v>
      </c>
      <c r="G340" s="90" t="s">
        <v>42</v>
      </c>
    </row>
    <row r="341" spans="1:7">
      <c r="A341" s="88" t="s">
        <v>801</v>
      </c>
      <c r="B341" s="89" t="s">
        <v>802</v>
      </c>
      <c r="C341" s="89" t="s">
        <v>36</v>
      </c>
      <c r="D341" s="89"/>
      <c r="E341" s="90" t="s">
        <v>27</v>
      </c>
      <c r="F341" s="90" t="s">
        <v>33</v>
      </c>
      <c r="G341" s="90" t="s">
        <v>81</v>
      </c>
    </row>
    <row r="342" spans="1:7">
      <c r="A342" s="88" t="s">
        <v>803</v>
      </c>
      <c r="B342" s="89" t="s">
        <v>804</v>
      </c>
      <c r="C342" s="89" t="s">
        <v>36</v>
      </c>
      <c r="D342" s="89"/>
      <c r="E342" s="90" t="s">
        <v>27</v>
      </c>
      <c r="F342" s="90" t="s">
        <v>269</v>
      </c>
      <c r="G342" s="90" t="s">
        <v>32</v>
      </c>
    </row>
    <row r="343" spans="1:7">
      <c r="A343" s="88" t="s">
        <v>805</v>
      </c>
      <c r="B343" s="89" t="s">
        <v>806</v>
      </c>
      <c r="C343" s="89" t="s">
        <v>36</v>
      </c>
      <c r="D343" s="89"/>
      <c r="E343" s="90" t="s">
        <v>27</v>
      </c>
      <c r="F343" s="90" t="s">
        <v>130</v>
      </c>
      <c r="G343" s="90" t="s">
        <v>48</v>
      </c>
    </row>
    <row r="344" spans="1:7">
      <c r="A344" s="88" t="s">
        <v>807</v>
      </c>
      <c r="B344" s="89" t="s">
        <v>808</v>
      </c>
      <c r="C344" s="89" t="s">
        <v>36</v>
      </c>
      <c r="D344" s="89"/>
      <c r="E344" s="90" t="s">
        <v>27</v>
      </c>
      <c r="F344" s="90" t="s">
        <v>796</v>
      </c>
      <c r="G344" s="90" t="s">
        <v>42</v>
      </c>
    </row>
    <row r="345" spans="1:7">
      <c r="A345" s="88" t="s">
        <v>809</v>
      </c>
      <c r="B345" s="89" t="s">
        <v>810</v>
      </c>
      <c r="C345" s="89" t="s">
        <v>36</v>
      </c>
      <c r="D345" s="89"/>
      <c r="E345" s="90" t="s">
        <v>27</v>
      </c>
      <c r="F345" s="90" t="s">
        <v>37</v>
      </c>
      <c r="G345" s="90" t="s">
        <v>38</v>
      </c>
    </row>
    <row r="346" spans="1:7">
      <c r="A346" s="88" t="s">
        <v>811</v>
      </c>
      <c r="B346" s="89" t="s">
        <v>812</v>
      </c>
      <c r="C346" s="89" t="s">
        <v>26</v>
      </c>
      <c r="D346" s="89"/>
      <c r="E346" s="90" t="s">
        <v>27</v>
      </c>
      <c r="F346" s="90" t="s">
        <v>519</v>
      </c>
      <c r="G346" s="90" t="s">
        <v>42</v>
      </c>
    </row>
    <row r="347" spans="1:7">
      <c r="A347" s="88" t="s">
        <v>813</v>
      </c>
      <c r="B347" s="89" t="s">
        <v>814</v>
      </c>
      <c r="C347" s="89" t="s">
        <v>36</v>
      </c>
      <c r="D347" s="89"/>
      <c r="E347" s="90" t="s">
        <v>27</v>
      </c>
      <c r="F347" s="90" t="s">
        <v>211</v>
      </c>
      <c r="G347" s="90" t="s">
        <v>81</v>
      </c>
    </row>
    <row r="348" spans="1:7">
      <c r="A348" s="88" t="s">
        <v>815</v>
      </c>
      <c r="B348" s="89" t="s">
        <v>816</v>
      </c>
      <c r="C348" s="89" t="s">
        <v>36</v>
      </c>
      <c r="D348" s="89"/>
      <c r="E348" s="90" t="s">
        <v>27</v>
      </c>
      <c r="F348" s="90" t="s">
        <v>224</v>
      </c>
      <c r="G348" s="90" t="s">
        <v>52</v>
      </c>
    </row>
    <row r="349" spans="1:7">
      <c r="A349" s="88" t="s">
        <v>817</v>
      </c>
      <c r="B349" s="89" t="s">
        <v>818</v>
      </c>
      <c r="C349" s="89" t="s">
        <v>26</v>
      </c>
      <c r="D349" s="89"/>
      <c r="E349" s="90" t="s">
        <v>27</v>
      </c>
      <c r="F349" s="90" t="s">
        <v>448</v>
      </c>
      <c r="G349" s="90" t="s">
        <v>61</v>
      </c>
    </row>
    <row r="350" spans="1:7">
      <c r="A350" s="88" t="s">
        <v>819</v>
      </c>
      <c r="B350" s="89" t="s">
        <v>820</v>
      </c>
      <c r="C350" s="89" t="s">
        <v>36</v>
      </c>
      <c r="D350" s="89"/>
      <c r="E350" s="90" t="s">
        <v>27</v>
      </c>
      <c r="F350" s="90" t="s">
        <v>763</v>
      </c>
      <c r="G350" s="90" t="s">
        <v>33</v>
      </c>
    </row>
    <row r="351" spans="1:7">
      <c r="A351" s="88" t="s">
        <v>821</v>
      </c>
      <c r="B351" s="89" t="s">
        <v>822</v>
      </c>
      <c r="C351" s="89" t="s">
        <v>36</v>
      </c>
      <c r="D351" s="89"/>
      <c r="E351" s="90" t="s">
        <v>27</v>
      </c>
      <c r="F351" s="90" t="s">
        <v>148</v>
      </c>
      <c r="G351" s="90" t="s">
        <v>41</v>
      </c>
    </row>
    <row r="352" spans="1:7">
      <c r="A352" s="88" t="s">
        <v>823</v>
      </c>
      <c r="B352" s="89" t="s">
        <v>824</v>
      </c>
      <c r="C352" s="89" t="s">
        <v>36</v>
      </c>
      <c r="D352" s="89"/>
      <c r="E352" s="90" t="s">
        <v>27</v>
      </c>
      <c r="F352" s="90" t="s">
        <v>398</v>
      </c>
      <c r="G352" s="90" t="s">
        <v>42</v>
      </c>
    </row>
    <row r="353" spans="1:7">
      <c r="A353" s="88" t="s">
        <v>825</v>
      </c>
      <c r="B353" s="89" t="s">
        <v>826</v>
      </c>
      <c r="C353" s="89" t="s">
        <v>36</v>
      </c>
      <c r="D353" s="89"/>
      <c r="E353" s="90" t="s">
        <v>27</v>
      </c>
      <c r="F353" s="90" t="s">
        <v>415</v>
      </c>
      <c r="G353" s="90" t="s">
        <v>61</v>
      </c>
    </row>
    <row r="354" spans="1:7">
      <c r="A354" s="88" t="s">
        <v>827</v>
      </c>
      <c r="B354" s="89" t="s">
        <v>828</v>
      </c>
      <c r="C354" s="89" t="s">
        <v>36</v>
      </c>
      <c r="D354" s="89"/>
      <c r="E354" s="90" t="s">
        <v>27</v>
      </c>
      <c r="F354" s="90" t="s">
        <v>206</v>
      </c>
      <c r="G354" s="90" t="s">
        <v>38</v>
      </c>
    </row>
    <row r="355" spans="1:7">
      <c r="A355" s="88" t="s">
        <v>829</v>
      </c>
      <c r="B355" s="89" t="s">
        <v>830</v>
      </c>
      <c r="C355" s="89" t="s">
        <v>36</v>
      </c>
      <c r="D355" s="89"/>
      <c r="E355" s="90" t="s">
        <v>27</v>
      </c>
      <c r="F355" s="90" t="s">
        <v>310</v>
      </c>
      <c r="G355" s="90" t="s">
        <v>33</v>
      </c>
    </row>
    <row r="356" spans="1:7">
      <c r="A356" s="88" t="s">
        <v>831</v>
      </c>
      <c r="B356" s="89" t="s">
        <v>832</v>
      </c>
      <c r="C356" s="89" t="s">
        <v>36</v>
      </c>
      <c r="D356" s="89"/>
      <c r="E356" s="90" t="s">
        <v>27</v>
      </c>
      <c r="F356" s="90" t="s">
        <v>41</v>
      </c>
      <c r="G356" s="90" t="s">
        <v>42</v>
      </c>
    </row>
    <row r="357" spans="1:7">
      <c r="A357" s="88" t="s">
        <v>833</v>
      </c>
      <c r="B357" s="89" t="s">
        <v>834</v>
      </c>
      <c r="C357" s="89" t="s">
        <v>36</v>
      </c>
      <c r="D357" s="89"/>
      <c r="E357" s="90" t="s">
        <v>27</v>
      </c>
      <c r="F357" s="90" t="s">
        <v>38</v>
      </c>
      <c r="G357" s="90" t="s">
        <v>81</v>
      </c>
    </row>
    <row r="358" spans="1:7">
      <c r="A358" s="88" t="s">
        <v>835</v>
      </c>
      <c r="B358" s="89" t="s">
        <v>836</v>
      </c>
      <c r="C358" s="89" t="s">
        <v>36</v>
      </c>
      <c r="D358" s="89"/>
      <c r="E358" s="90" t="s">
        <v>27</v>
      </c>
      <c r="F358" s="90" t="s">
        <v>55</v>
      </c>
      <c r="G358" s="90" t="s">
        <v>33</v>
      </c>
    </row>
    <row r="359" spans="1:7">
      <c r="A359" s="88" t="s">
        <v>837</v>
      </c>
      <c r="B359" s="89" t="s">
        <v>838</v>
      </c>
      <c r="C359" s="89" t="s">
        <v>36</v>
      </c>
      <c r="D359" s="89"/>
      <c r="E359" s="90" t="s">
        <v>27</v>
      </c>
      <c r="F359" s="90" t="s">
        <v>279</v>
      </c>
      <c r="G359" s="90" t="s">
        <v>42</v>
      </c>
    </row>
    <row r="360" spans="1:7">
      <c r="A360" s="88" t="s">
        <v>839</v>
      </c>
      <c r="B360" s="89" t="s">
        <v>840</v>
      </c>
      <c r="C360" s="89" t="s">
        <v>36</v>
      </c>
      <c r="D360" s="89"/>
      <c r="E360" s="90" t="s">
        <v>27</v>
      </c>
      <c r="F360" s="90" t="s">
        <v>695</v>
      </c>
      <c r="G360" s="90" t="s">
        <v>38</v>
      </c>
    </row>
    <row r="361" spans="1:7">
      <c r="A361" s="88" t="s">
        <v>841</v>
      </c>
      <c r="B361" s="89" t="s">
        <v>842</v>
      </c>
      <c r="C361" s="89" t="s">
        <v>36</v>
      </c>
      <c r="D361" s="89"/>
      <c r="E361" s="90" t="s">
        <v>27</v>
      </c>
      <c r="F361" s="90" t="s">
        <v>177</v>
      </c>
      <c r="G361" s="90" t="s">
        <v>48</v>
      </c>
    </row>
    <row r="362" spans="1:7">
      <c r="A362" s="88" t="s">
        <v>843</v>
      </c>
      <c r="B362" s="89" t="s">
        <v>844</v>
      </c>
      <c r="C362" s="89" t="s">
        <v>36</v>
      </c>
      <c r="D362" s="89"/>
      <c r="E362" s="90" t="s">
        <v>27</v>
      </c>
      <c r="F362" s="90" t="s">
        <v>468</v>
      </c>
      <c r="G362" s="90" t="s">
        <v>48</v>
      </c>
    </row>
    <row r="363" spans="1:7">
      <c r="A363" s="88" t="s">
        <v>845</v>
      </c>
      <c r="B363" s="89" t="s">
        <v>846</v>
      </c>
      <c r="C363" s="89" t="s">
        <v>36</v>
      </c>
      <c r="D363" s="89"/>
      <c r="E363" s="90" t="s">
        <v>27</v>
      </c>
      <c r="F363" s="90" t="s">
        <v>847</v>
      </c>
      <c r="G363" s="90" t="s">
        <v>48</v>
      </c>
    </row>
    <row r="364" spans="1:7">
      <c r="A364" s="88" t="s">
        <v>848</v>
      </c>
      <c r="B364" s="89" t="s">
        <v>849</v>
      </c>
      <c r="C364" s="89" t="s">
        <v>36</v>
      </c>
      <c r="D364" s="89"/>
      <c r="E364" s="90" t="s">
        <v>27</v>
      </c>
      <c r="F364" s="90" t="s">
        <v>214</v>
      </c>
      <c r="G364" s="90" t="s">
        <v>33</v>
      </c>
    </row>
    <row r="365" spans="1:7">
      <c r="A365" s="88" t="s">
        <v>850</v>
      </c>
      <c r="B365" s="89" t="s">
        <v>851</v>
      </c>
      <c r="C365" s="89" t="s">
        <v>26</v>
      </c>
      <c r="D365" s="89"/>
      <c r="E365" s="90" t="s">
        <v>27</v>
      </c>
      <c r="F365" s="90" t="s">
        <v>51</v>
      </c>
      <c r="G365" s="90" t="s">
        <v>52</v>
      </c>
    </row>
    <row r="366" spans="1:7">
      <c r="A366" s="88" t="s">
        <v>852</v>
      </c>
      <c r="B366" s="89" t="s">
        <v>853</v>
      </c>
      <c r="C366" s="89" t="s">
        <v>36</v>
      </c>
      <c r="D366" s="89"/>
      <c r="E366" s="90" t="s">
        <v>27</v>
      </c>
      <c r="F366" s="90" t="s">
        <v>38</v>
      </c>
      <c r="G366" s="90" t="s">
        <v>81</v>
      </c>
    </row>
    <row r="367" spans="1:7">
      <c r="A367" s="88" t="s">
        <v>854</v>
      </c>
      <c r="B367" s="89" t="s">
        <v>855</v>
      </c>
      <c r="C367" s="89" t="s">
        <v>36</v>
      </c>
      <c r="D367" s="89"/>
      <c r="E367" s="90" t="s">
        <v>27</v>
      </c>
      <c r="F367" s="90" t="s">
        <v>41</v>
      </c>
      <c r="G367" s="90" t="s">
        <v>42</v>
      </c>
    </row>
    <row r="368" spans="1:7">
      <c r="A368" s="88" t="s">
        <v>856</v>
      </c>
      <c r="B368" s="89" t="s">
        <v>857</v>
      </c>
      <c r="C368" s="89" t="s">
        <v>26</v>
      </c>
      <c r="D368" s="89"/>
      <c r="E368" s="90" t="s">
        <v>27</v>
      </c>
      <c r="F368" s="90" t="s">
        <v>177</v>
      </c>
      <c r="G368" s="90" t="s">
        <v>48</v>
      </c>
    </row>
    <row r="369" spans="1:7">
      <c r="A369" s="88" t="s">
        <v>858</v>
      </c>
      <c r="B369" s="89" t="s">
        <v>859</v>
      </c>
      <c r="C369" s="89" t="s">
        <v>36</v>
      </c>
      <c r="D369" s="89"/>
      <c r="E369" s="90" t="s">
        <v>27</v>
      </c>
      <c r="F369" s="90" t="s">
        <v>279</v>
      </c>
      <c r="G369" s="90" t="s">
        <v>42</v>
      </c>
    </row>
    <row r="370" spans="1:7">
      <c r="A370" s="88" t="s">
        <v>860</v>
      </c>
      <c r="B370" s="89" t="s">
        <v>861</v>
      </c>
      <c r="C370" s="89" t="s">
        <v>26</v>
      </c>
      <c r="D370" s="89"/>
      <c r="E370" s="90" t="s">
        <v>27</v>
      </c>
      <c r="F370" s="90" t="s">
        <v>124</v>
      </c>
      <c r="G370" s="90" t="s">
        <v>29</v>
      </c>
    </row>
    <row r="371" spans="1:7">
      <c r="A371" s="88" t="s">
        <v>862</v>
      </c>
      <c r="B371" s="89" t="s">
        <v>863</v>
      </c>
      <c r="C371" s="89" t="s">
        <v>26</v>
      </c>
      <c r="D371" s="89"/>
      <c r="E371" s="90" t="s">
        <v>27</v>
      </c>
      <c r="F371" s="90" t="s">
        <v>479</v>
      </c>
      <c r="G371" s="90" t="s">
        <v>76</v>
      </c>
    </row>
    <row r="372" spans="1:7">
      <c r="A372" s="88" t="s">
        <v>864</v>
      </c>
      <c r="B372" s="89" t="s">
        <v>865</v>
      </c>
      <c r="C372" s="89" t="s">
        <v>26</v>
      </c>
      <c r="D372" s="89"/>
      <c r="E372" s="90" t="s">
        <v>27</v>
      </c>
      <c r="F372" s="90" t="s">
        <v>279</v>
      </c>
      <c r="G372" s="90" t="s">
        <v>42</v>
      </c>
    </row>
    <row r="373" spans="1:7">
      <c r="A373" s="88" t="s">
        <v>866</v>
      </c>
      <c r="B373" s="89" t="s">
        <v>867</v>
      </c>
      <c r="C373" s="89" t="s">
        <v>36</v>
      </c>
      <c r="D373" s="89"/>
      <c r="E373" s="90" t="s">
        <v>27</v>
      </c>
      <c r="F373" s="90" t="s">
        <v>148</v>
      </c>
      <c r="G373" s="90" t="s">
        <v>41</v>
      </c>
    </row>
    <row r="374" spans="1:7">
      <c r="A374" s="88" t="s">
        <v>868</v>
      </c>
      <c r="B374" s="89" t="s">
        <v>869</v>
      </c>
      <c r="C374" s="89" t="s">
        <v>26</v>
      </c>
      <c r="D374" s="89"/>
      <c r="E374" s="90" t="s">
        <v>27</v>
      </c>
      <c r="F374" s="90" t="s">
        <v>62</v>
      </c>
      <c r="G374" s="90" t="s">
        <v>61</v>
      </c>
    </row>
    <row r="375" spans="1:7">
      <c r="A375" s="88" t="s">
        <v>1659</v>
      </c>
      <c r="B375" s="89" t="s">
        <v>1660</v>
      </c>
      <c r="C375" s="89" t="s">
        <v>190</v>
      </c>
      <c r="D375" s="89" t="s">
        <v>191</v>
      </c>
      <c r="E375" s="90" t="s">
        <v>27</v>
      </c>
      <c r="F375" s="90" t="s">
        <v>109</v>
      </c>
      <c r="G375" s="90" t="s">
        <v>38</v>
      </c>
    </row>
    <row r="376" spans="1:7">
      <c r="A376" s="88" t="s">
        <v>872</v>
      </c>
      <c r="B376" s="89" t="s">
        <v>873</v>
      </c>
      <c r="C376" s="89" t="s">
        <v>36</v>
      </c>
      <c r="D376" s="89"/>
      <c r="E376" s="90" t="s">
        <v>27</v>
      </c>
      <c r="F376" s="90" t="s">
        <v>33</v>
      </c>
      <c r="G376" s="90" t="s">
        <v>81</v>
      </c>
    </row>
    <row r="377" spans="1:7">
      <c r="A377" s="88" t="s">
        <v>874</v>
      </c>
      <c r="B377" s="89" t="s">
        <v>875</v>
      </c>
      <c r="C377" s="89" t="s">
        <v>36</v>
      </c>
      <c r="D377" s="89"/>
      <c r="E377" s="90" t="s">
        <v>27</v>
      </c>
      <c r="F377" s="90" t="s">
        <v>293</v>
      </c>
      <c r="G377" s="90" t="s">
        <v>52</v>
      </c>
    </row>
    <row r="378" spans="1:7">
      <c r="A378" s="88" t="s">
        <v>876</v>
      </c>
      <c r="B378" s="89" t="s">
        <v>877</v>
      </c>
      <c r="C378" s="89" t="s">
        <v>36</v>
      </c>
      <c r="D378" s="89"/>
      <c r="E378" s="90" t="s">
        <v>27</v>
      </c>
      <c r="F378" s="90" t="s">
        <v>174</v>
      </c>
      <c r="G378" s="90" t="s">
        <v>41</v>
      </c>
    </row>
    <row r="379" spans="1:7">
      <c r="A379" s="88" t="s">
        <v>878</v>
      </c>
      <c r="B379" s="89" t="s">
        <v>879</v>
      </c>
      <c r="C379" s="89" t="s">
        <v>36</v>
      </c>
      <c r="D379" s="89"/>
      <c r="E379" s="90" t="s">
        <v>27</v>
      </c>
      <c r="F379" s="90" t="s">
        <v>58</v>
      </c>
      <c r="G379" s="90" t="s">
        <v>42</v>
      </c>
    </row>
    <row r="380" spans="1:7">
      <c r="A380" s="88" t="s">
        <v>880</v>
      </c>
      <c r="B380" s="89" t="s">
        <v>881</v>
      </c>
      <c r="C380" s="89" t="s">
        <v>36</v>
      </c>
      <c r="D380" s="89"/>
      <c r="E380" s="90" t="s">
        <v>27</v>
      </c>
      <c r="F380" s="90" t="s">
        <v>109</v>
      </c>
      <c r="G380" s="90" t="s">
        <v>38</v>
      </c>
    </row>
    <row r="381" spans="1:7">
      <c r="A381" s="88" t="s">
        <v>882</v>
      </c>
      <c r="B381" s="89" t="s">
        <v>883</v>
      </c>
      <c r="C381" s="89" t="s">
        <v>36</v>
      </c>
      <c r="D381" s="89"/>
      <c r="E381" s="90" t="s">
        <v>27</v>
      </c>
      <c r="F381" s="90" t="s">
        <v>763</v>
      </c>
      <c r="G381" s="90" t="s">
        <v>33</v>
      </c>
    </row>
    <row r="382" spans="1:7">
      <c r="A382" s="88" t="s">
        <v>884</v>
      </c>
      <c r="B382" s="89" t="s">
        <v>885</v>
      </c>
      <c r="C382" s="89" t="s">
        <v>36</v>
      </c>
      <c r="D382" s="89"/>
      <c r="E382" s="90" t="s">
        <v>27</v>
      </c>
      <c r="F382" s="90" t="s">
        <v>459</v>
      </c>
      <c r="G382" s="90" t="s">
        <v>62</v>
      </c>
    </row>
    <row r="383" spans="1:7">
      <c r="A383" s="88" t="s">
        <v>886</v>
      </c>
      <c r="B383" s="89" t="s">
        <v>887</v>
      </c>
      <c r="C383" s="89" t="s">
        <v>36</v>
      </c>
      <c r="D383" s="89"/>
      <c r="E383" s="90" t="s">
        <v>27</v>
      </c>
      <c r="F383" s="90" t="s">
        <v>51</v>
      </c>
      <c r="G383" s="90" t="s">
        <v>52</v>
      </c>
    </row>
    <row r="384" spans="1:7">
      <c r="A384" s="88" t="s">
        <v>888</v>
      </c>
      <c r="B384" s="89" t="s">
        <v>889</v>
      </c>
      <c r="C384" s="89" t="s">
        <v>36</v>
      </c>
      <c r="D384" s="89"/>
      <c r="E384" s="90" t="s">
        <v>27</v>
      </c>
      <c r="F384" s="90" t="s">
        <v>51</v>
      </c>
      <c r="G384" s="90" t="s">
        <v>52</v>
      </c>
    </row>
    <row r="385" spans="1:7">
      <c r="A385" s="88" t="s">
        <v>890</v>
      </c>
      <c r="B385" s="89" t="s">
        <v>891</v>
      </c>
      <c r="C385" s="89" t="s">
        <v>36</v>
      </c>
      <c r="D385" s="89"/>
      <c r="E385" s="90" t="s">
        <v>27</v>
      </c>
      <c r="F385" s="90" t="s">
        <v>51</v>
      </c>
      <c r="G385" s="90" t="s">
        <v>52</v>
      </c>
    </row>
    <row r="386" spans="1:7">
      <c r="A386" s="88" t="s">
        <v>892</v>
      </c>
      <c r="B386" s="89" t="s">
        <v>893</v>
      </c>
      <c r="C386" s="89" t="s">
        <v>36</v>
      </c>
      <c r="D386" s="89"/>
      <c r="E386" s="90" t="s">
        <v>27</v>
      </c>
      <c r="F386" s="90" t="s">
        <v>519</v>
      </c>
      <c r="G386" s="90" t="s">
        <v>42</v>
      </c>
    </row>
    <row r="387" spans="1:7">
      <c r="A387" s="88" t="s">
        <v>894</v>
      </c>
      <c r="B387" s="89" t="s">
        <v>895</v>
      </c>
      <c r="C387" s="89" t="s">
        <v>36</v>
      </c>
      <c r="D387" s="89"/>
      <c r="E387" s="90" t="s">
        <v>27</v>
      </c>
      <c r="F387" s="90" t="s">
        <v>41</v>
      </c>
      <c r="G387" s="90" t="s">
        <v>42</v>
      </c>
    </row>
    <row r="388" spans="1:7">
      <c r="A388" s="88" t="s">
        <v>896</v>
      </c>
      <c r="B388" s="89" t="s">
        <v>897</v>
      </c>
      <c r="C388" s="89" t="s">
        <v>36</v>
      </c>
      <c r="D388" s="89"/>
      <c r="E388" s="90" t="s">
        <v>27</v>
      </c>
      <c r="F388" s="90" t="s">
        <v>136</v>
      </c>
      <c r="G388" s="90" t="s">
        <v>61</v>
      </c>
    </row>
    <row r="389" spans="1:7">
      <c r="A389" s="88" t="s">
        <v>898</v>
      </c>
      <c r="B389" s="89" t="s">
        <v>899</v>
      </c>
      <c r="C389" s="89" t="s">
        <v>36</v>
      </c>
      <c r="D389" s="89"/>
      <c r="E389" s="90" t="s">
        <v>27</v>
      </c>
      <c r="F389" s="90" t="s">
        <v>279</v>
      </c>
      <c r="G389" s="90" t="s">
        <v>42</v>
      </c>
    </row>
    <row r="390" spans="1:7">
      <c r="A390" s="88" t="s">
        <v>900</v>
      </c>
      <c r="B390" s="89" t="s">
        <v>901</v>
      </c>
      <c r="C390" s="89" t="s">
        <v>36</v>
      </c>
      <c r="D390" s="89"/>
      <c r="E390" s="90" t="s">
        <v>27</v>
      </c>
      <c r="F390" s="90" t="s">
        <v>145</v>
      </c>
      <c r="G390" s="90" t="s">
        <v>41</v>
      </c>
    </row>
    <row r="391" spans="1:7">
      <c r="A391" s="88" t="s">
        <v>902</v>
      </c>
      <c r="B391" s="89" t="s">
        <v>903</v>
      </c>
      <c r="C391" s="89" t="s">
        <v>36</v>
      </c>
      <c r="D391" s="89"/>
      <c r="E391" s="90" t="s">
        <v>27</v>
      </c>
      <c r="F391" s="90" t="s">
        <v>109</v>
      </c>
      <c r="G391" s="90" t="s">
        <v>38</v>
      </c>
    </row>
    <row r="392" spans="1:7">
      <c r="A392" s="88" t="s">
        <v>904</v>
      </c>
      <c r="B392" s="89" t="s">
        <v>905</v>
      </c>
      <c r="C392" s="89" t="s">
        <v>26</v>
      </c>
      <c r="D392" s="89"/>
      <c r="E392" s="90" t="s">
        <v>27</v>
      </c>
      <c r="F392" s="90" t="s">
        <v>459</v>
      </c>
      <c r="G392" s="90" t="s">
        <v>62</v>
      </c>
    </row>
    <row r="393" spans="1:7">
      <c r="A393" s="88" t="s">
        <v>906</v>
      </c>
      <c r="B393" s="89" t="s">
        <v>907</v>
      </c>
      <c r="C393" s="89" t="s">
        <v>36</v>
      </c>
      <c r="D393" s="89"/>
      <c r="E393" s="90" t="s">
        <v>27</v>
      </c>
      <c r="F393" s="90" t="s">
        <v>293</v>
      </c>
      <c r="G393" s="90" t="s">
        <v>52</v>
      </c>
    </row>
    <row r="394" spans="1:7">
      <c r="A394" s="88" t="s">
        <v>908</v>
      </c>
      <c r="B394" s="89" t="s">
        <v>909</v>
      </c>
      <c r="C394" s="89" t="s">
        <v>26</v>
      </c>
      <c r="D394" s="89"/>
      <c r="E394" s="90" t="s">
        <v>27</v>
      </c>
      <c r="F394" s="90" t="s">
        <v>847</v>
      </c>
      <c r="G394" s="90" t="s">
        <v>48</v>
      </c>
    </row>
    <row r="395" spans="1:7">
      <c r="A395" s="88" t="s">
        <v>910</v>
      </c>
      <c r="B395" s="89" t="s">
        <v>911</v>
      </c>
      <c r="C395" s="89" t="s">
        <v>36</v>
      </c>
      <c r="D395" s="89"/>
      <c r="E395" s="90" t="s">
        <v>27</v>
      </c>
      <c r="F395" s="90" t="s">
        <v>148</v>
      </c>
      <c r="G395" s="90" t="s">
        <v>41</v>
      </c>
    </row>
    <row r="396" spans="1:7">
      <c r="A396" s="88" t="s">
        <v>912</v>
      </c>
      <c r="B396" s="89" t="s">
        <v>913</v>
      </c>
      <c r="C396" s="89" t="s">
        <v>36</v>
      </c>
      <c r="D396" s="89"/>
      <c r="E396" s="90" t="s">
        <v>27</v>
      </c>
      <c r="F396" s="90" t="s">
        <v>112</v>
      </c>
      <c r="G396" s="90" t="s">
        <v>81</v>
      </c>
    </row>
    <row r="397" spans="1:7">
      <c r="A397" s="88" t="s">
        <v>914</v>
      </c>
      <c r="B397" s="89" t="s">
        <v>915</v>
      </c>
      <c r="C397" s="89" t="s">
        <v>36</v>
      </c>
      <c r="D397" s="89"/>
      <c r="E397" s="90" t="s">
        <v>27</v>
      </c>
      <c r="F397" s="90" t="s">
        <v>206</v>
      </c>
      <c r="G397" s="90" t="s">
        <v>38</v>
      </c>
    </row>
    <row r="398" spans="1:7">
      <c r="A398" s="88" t="s">
        <v>916</v>
      </c>
      <c r="B398" s="89" t="s">
        <v>917</v>
      </c>
      <c r="C398" s="89" t="s">
        <v>36</v>
      </c>
      <c r="D398" s="89"/>
      <c r="E398" s="90" t="s">
        <v>27</v>
      </c>
      <c r="F398" s="90" t="s">
        <v>260</v>
      </c>
      <c r="G398" s="90" t="s">
        <v>48</v>
      </c>
    </row>
    <row r="399" spans="1:7">
      <c r="A399" s="88" t="s">
        <v>918</v>
      </c>
      <c r="B399" s="89" t="s">
        <v>919</v>
      </c>
      <c r="C399" s="89" t="s">
        <v>36</v>
      </c>
      <c r="D399" s="89"/>
      <c r="E399" s="90" t="s">
        <v>27</v>
      </c>
      <c r="F399" s="90" t="s">
        <v>303</v>
      </c>
      <c r="G399" s="90" t="s">
        <v>48</v>
      </c>
    </row>
    <row r="400" spans="1:7">
      <c r="A400" s="88" t="s">
        <v>920</v>
      </c>
      <c r="B400" s="89" t="s">
        <v>921</v>
      </c>
      <c r="C400" s="89" t="s">
        <v>36</v>
      </c>
      <c r="D400" s="89"/>
      <c r="E400" s="90" t="s">
        <v>27</v>
      </c>
      <c r="F400" s="90" t="s">
        <v>97</v>
      </c>
      <c r="G400" s="90" t="s">
        <v>61</v>
      </c>
    </row>
    <row r="401" spans="1:7">
      <c r="A401" s="88" t="s">
        <v>922</v>
      </c>
      <c r="B401" s="89" t="s">
        <v>923</v>
      </c>
      <c r="C401" s="89" t="s">
        <v>36</v>
      </c>
      <c r="D401" s="89"/>
      <c r="E401" s="90" t="s">
        <v>27</v>
      </c>
      <c r="F401" s="90" t="s">
        <v>459</v>
      </c>
      <c r="G401" s="90" t="s">
        <v>62</v>
      </c>
    </row>
    <row r="402" spans="1:7">
      <c r="A402" s="88" t="s">
        <v>924</v>
      </c>
      <c r="B402" s="89" t="s">
        <v>925</v>
      </c>
      <c r="C402" s="89" t="s">
        <v>36</v>
      </c>
      <c r="D402" s="89"/>
      <c r="E402" s="90" t="s">
        <v>27</v>
      </c>
      <c r="F402" s="90" t="s">
        <v>51</v>
      </c>
      <c r="G402" s="90" t="s">
        <v>52</v>
      </c>
    </row>
    <row r="403" spans="1:7">
      <c r="A403" s="88" t="s">
        <v>926</v>
      </c>
      <c r="B403" s="89" t="s">
        <v>927</v>
      </c>
      <c r="C403" s="89" t="s">
        <v>36</v>
      </c>
      <c r="D403" s="89"/>
      <c r="E403" s="90" t="s">
        <v>27</v>
      </c>
      <c r="F403" s="90" t="s">
        <v>109</v>
      </c>
      <c r="G403" s="90" t="s">
        <v>38</v>
      </c>
    </row>
    <row r="404" spans="1:7">
      <c r="A404" s="88" t="s">
        <v>928</v>
      </c>
      <c r="B404" s="89" t="s">
        <v>929</v>
      </c>
      <c r="C404" s="89" t="s">
        <v>36</v>
      </c>
      <c r="D404" s="89"/>
      <c r="E404" s="90" t="s">
        <v>27</v>
      </c>
      <c r="F404" s="90" t="s">
        <v>109</v>
      </c>
      <c r="G404" s="90" t="s">
        <v>38</v>
      </c>
    </row>
    <row r="405" spans="1:7">
      <c r="A405" s="88" t="s">
        <v>930</v>
      </c>
      <c r="B405" s="89" t="s">
        <v>931</v>
      </c>
      <c r="C405" s="89" t="s">
        <v>36</v>
      </c>
      <c r="D405" s="89"/>
      <c r="E405" s="90" t="s">
        <v>27</v>
      </c>
      <c r="F405" s="90" t="s">
        <v>28</v>
      </c>
      <c r="G405" s="90" t="s">
        <v>29</v>
      </c>
    </row>
    <row r="406" spans="1:7">
      <c r="A406" s="88" t="s">
        <v>932</v>
      </c>
      <c r="B406" s="89" t="s">
        <v>933</v>
      </c>
      <c r="C406" s="89" t="s">
        <v>36</v>
      </c>
      <c r="D406" s="89"/>
      <c r="E406" s="90" t="s">
        <v>27</v>
      </c>
      <c r="F406" s="90" t="s">
        <v>115</v>
      </c>
      <c r="G406" s="90" t="s">
        <v>48</v>
      </c>
    </row>
    <row r="407" spans="1:7">
      <c r="A407" s="88" t="s">
        <v>934</v>
      </c>
      <c r="B407" s="89" t="s">
        <v>935</v>
      </c>
      <c r="C407" s="89" t="s">
        <v>36</v>
      </c>
      <c r="D407" s="89"/>
      <c r="E407" s="90" t="s">
        <v>27</v>
      </c>
      <c r="F407" s="90" t="s">
        <v>300</v>
      </c>
      <c r="G407" s="90" t="s">
        <v>76</v>
      </c>
    </row>
    <row r="408" spans="1:7">
      <c r="A408" s="88" t="s">
        <v>936</v>
      </c>
      <c r="B408" s="89" t="s">
        <v>937</v>
      </c>
      <c r="C408" s="89" t="s">
        <v>36</v>
      </c>
      <c r="D408" s="89"/>
      <c r="E408" s="90" t="s">
        <v>27</v>
      </c>
      <c r="F408" s="90" t="s">
        <v>52</v>
      </c>
      <c r="G408" s="90" t="s">
        <v>33</v>
      </c>
    </row>
    <row r="409" spans="1:7">
      <c r="A409" s="88" t="s">
        <v>938</v>
      </c>
      <c r="B409" s="89" t="s">
        <v>939</v>
      </c>
      <c r="C409" s="89" t="s">
        <v>26</v>
      </c>
      <c r="D409" s="89"/>
      <c r="E409" s="90" t="s">
        <v>27</v>
      </c>
      <c r="F409" s="90" t="s">
        <v>130</v>
      </c>
      <c r="G409" s="90" t="s">
        <v>48</v>
      </c>
    </row>
    <row r="410" spans="1:7">
      <c r="A410" s="88" t="s">
        <v>940</v>
      </c>
      <c r="B410" s="89" t="s">
        <v>941</v>
      </c>
      <c r="C410" s="89" t="s">
        <v>36</v>
      </c>
      <c r="D410" s="89"/>
      <c r="E410" s="90" t="s">
        <v>27</v>
      </c>
      <c r="F410" s="90" t="s">
        <v>435</v>
      </c>
      <c r="G410" s="90" t="s">
        <v>41</v>
      </c>
    </row>
    <row r="411" spans="1:7">
      <c r="A411" s="88" t="s">
        <v>942</v>
      </c>
      <c r="B411" s="89" t="s">
        <v>943</v>
      </c>
      <c r="C411" s="89" t="s">
        <v>36</v>
      </c>
      <c r="D411" s="89"/>
      <c r="E411" s="90" t="s">
        <v>27</v>
      </c>
      <c r="F411" s="90" t="s">
        <v>448</v>
      </c>
      <c r="G411" s="90" t="s">
        <v>61</v>
      </c>
    </row>
    <row r="412" spans="1:7">
      <c r="A412" s="88" t="s">
        <v>944</v>
      </c>
      <c r="B412" s="89" t="s">
        <v>945</v>
      </c>
      <c r="C412" s="89" t="s">
        <v>36</v>
      </c>
      <c r="D412" s="89"/>
      <c r="E412" s="90" t="s">
        <v>27</v>
      </c>
      <c r="F412" s="90" t="s">
        <v>763</v>
      </c>
      <c r="G412" s="90" t="s">
        <v>33</v>
      </c>
    </row>
    <row r="413" spans="1:7">
      <c r="A413" s="88" t="s">
        <v>946</v>
      </c>
      <c r="B413" s="89" t="s">
        <v>947</v>
      </c>
      <c r="C413" s="89" t="s">
        <v>36</v>
      </c>
      <c r="D413" s="89"/>
      <c r="E413" s="90" t="s">
        <v>27</v>
      </c>
      <c r="F413" s="90" t="s">
        <v>174</v>
      </c>
      <c r="G413" s="90" t="s">
        <v>41</v>
      </c>
    </row>
    <row r="414" spans="1:7">
      <c r="A414" s="88" t="s">
        <v>948</v>
      </c>
      <c r="B414" s="89" t="s">
        <v>949</v>
      </c>
      <c r="C414" s="89" t="s">
        <v>36</v>
      </c>
      <c r="D414" s="89"/>
      <c r="E414" s="90" t="s">
        <v>27</v>
      </c>
      <c r="F414" s="90" t="s">
        <v>133</v>
      </c>
      <c r="G414" s="90" t="s">
        <v>33</v>
      </c>
    </row>
    <row r="415" spans="1:7">
      <c r="A415" s="88" t="s">
        <v>950</v>
      </c>
      <c r="B415" s="89" t="s">
        <v>951</v>
      </c>
      <c r="C415" s="89" t="s">
        <v>36</v>
      </c>
      <c r="D415" s="89"/>
      <c r="E415" s="90" t="s">
        <v>27</v>
      </c>
      <c r="F415" s="90" t="s">
        <v>81</v>
      </c>
      <c r="G415" s="90" t="s">
        <v>41</v>
      </c>
    </row>
    <row r="416" spans="1:7">
      <c r="A416" s="88" t="s">
        <v>952</v>
      </c>
      <c r="B416" s="89" t="s">
        <v>953</v>
      </c>
      <c r="C416" s="89" t="s">
        <v>36</v>
      </c>
      <c r="D416" s="89"/>
      <c r="E416" s="90" t="s">
        <v>27</v>
      </c>
      <c r="F416" s="90" t="s">
        <v>62</v>
      </c>
      <c r="G416" s="90" t="s">
        <v>61</v>
      </c>
    </row>
    <row r="417" spans="1:7">
      <c r="A417" s="88" t="s">
        <v>954</v>
      </c>
      <c r="B417" s="89" t="s">
        <v>955</v>
      </c>
      <c r="C417" s="89" t="s">
        <v>36</v>
      </c>
      <c r="D417" s="89"/>
      <c r="E417" s="90" t="s">
        <v>27</v>
      </c>
      <c r="F417" s="90" t="s">
        <v>313</v>
      </c>
      <c r="G417" s="90" t="s">
        <v>48</v>
      </c>
    </row>
    <row r="418" spans="1:7">
      <c r="A418" s="88" t="s">
        <v>956</v>
      </c>
      <c r="B418" s="89" t="s">
        <v>957</v>
      </c>
      <c r="C418" s="89" t="s">
        <v>36</v>
      </c>
      <c r="D418" s="89"/>
      <c r="E418" s="90" t="s">
        <v>27</v>
      </c>
      <c r="F418" s="90" t="s">
        <v>51</v>
      </c>
      <c r="G418" s="90" t="s">
        <v>52</v>
      </c>
    </row>
    <row r="419" spans="1:7">
      <c r="A419" s="88" t="s">
        <v>958</v>
      </c>
      <c r="B419" s="89" t="s">
        <v>959</v>
      </c>
      <c r="C419" s="89" t="s">
        <v>36</v>
      </c>
      <c r="D419" s="89"/>
      <c r="E419" s="90" t="s">
        <v>27</v>
      </c>
      <c r="F419" s="90" t="s">
        <v>133</v>
      </c>
      <c r="G419" s="90" t="s">
        <v>33</v>
      </c>
    </row>
    <row r="420" spans="1:7">
      <c r="A420" s="88" t="s">
        <v>960</v>
      </c>
      <c r="B420" s="89" t="s">
        <v>961</v>
      </c>
      <c r="C420" s="89" t="s">
        <v>36</v>
      </c>
      <c r="D420" s="89"/>
      <c r="E420" s="90" t="s">
        <v>27</v>
      </c>
      <c r="F420" s="90" t="s">
        <v>118</v>
      </c>
      <c r="G420" s="90" t="s">
        <v>61</v>
      </c>
    </row>
    <row r="421" spans="1:7">
      <c r="A421" s="88" t="s">
        <v>962</v>
      </c>
      <c r="B421" s="89" t="s">
        <v>963</v>
      </c>
      <c r="C421" s="89" t="s">
        <v>36</v>
      </c>
      <c r="D421" s="89"/>
      <c r="E421" s="90" t="s">
        <v>27</v>
      </c>
      <c r="F421" s="90" t="s">
        <v>51</v>
      </c>
      <c r="G421" s="90" t="s">
        <v>52</v>
      </c>
    </row>
    <row r="422" spans="1:7">
      <c r="A422" s="88" t="s">
        <v>964</v>
      </c>
      <c r="B422" s="89" t="s">
        <v>965</v>
      </c>
      <c r="C422" s="89" t="s">
        <v>36</v>
      </c>
      <c r="D422" s="89"/>
      <c r="E422" s="90" t="s">
        <v>27</v>
      </c>
      <c r="F422" s="90" t="s">
        <v>109</v>
      </c>
      <c r="G422" s="90" t="s">
        <v>38</v>
      </c>
    </row>
    <row r="423" spans="1:7">
      <c r="A423" s="88" t="s">
        <v>966</v>
      </c>
      <c r="B423" s="89" t="s">
        <v>967</v>
      </c>
      <c r="C423" s="89" t="s">
        <v>36</v>
      </c>
      <c r="D423" s="89"/>
      <c r="E423" s="90" t="s">
        <v>27</v>
      </c>
      <c r="F423" s="90" t="s">
        <v>133</v>
      </c>
      <c r="G423" s="90" t="s">
        <v>33</v>
      </c>
    </row>
    <row r="424" spans="1:7">
      <c r="A424" s="88" t="s">
        <v>968</v>
      </c>
      <c r="B424" s="89" t="s">
        <v>969</v>
      </c>
      <c r="C424" s="89" t="s">
        <v>36</v>
      </c>
      <c r="D424" s="89"/>
      <c r="E424" s="90" t="s">
        <v>27</v>
      </c>
      <c r="F424" s="90" t="s">
        <v>51</v>
      </c>
      <c r="G424" s="90" t="s">
        <v>52</v>
      </c>
    </row>
    <row r="425" spans="1:7">
      <c r="A425" s="88" t="s">
        <v>970</v>
      </c>
      <c r="B425" s="89" t="s">
        <v>971</v>
      </c>
      <c r="C425" s="89" t="s">
        <v>36</v>
      </c>
      <c r="D425" s="89"/>
      <c r="E425" s="90" t="s">
        <v>27</v>
      </c>
      <c r="F425" s="90" t="s">
        <v>260</v>
      </c>
      <c r="G425" s="90" t="s">
        <v>48</v>
      </c>
    </row>
    <row r="426" spans="1:7">
      <c r="A426" s="88" t="s">
        <v>972</v>
      </c>
      <c r="B426" s="89" t="s">
        <v>973</v>
      </c>
      <c r="C426" s="89" t="s">
        <v>36</v>
      </c>
      <c r="D426" s="89"/>
      <c r="E426" s="90" t="s">
        <v>27</v>
      </c>
      <c r="F426" s="90" t="s">
        <v>224</v>
      </c>
      <c r="G426" s="90" t="s">
        <v>52</v>
      </c>
    </row>
    <row r="427" spans="1:7">
      <c r="A427" s="88" t="s">
        <v>974</v>
      </c>
      <c r="B427" s="89" t="s">
        <v>975</v>
      </c>
      <c r="C427" s="89" t="s">
        <v>36</v>
      </c>
      <c r="D427" s="89"/>
      <c r="E427" s="90" t="s">
        <v>27</v>
      </c>
      <c r="F427" s="90" t="s">
        <v>206</v>
      </c>
      <c r="G427" s="90" t="s">
        <v>38</v>
      </c>
    </row>
    <row r="428" spans="1:7">
      <c r="A428" s="88" t="s">
        <v>976</v>
      </c>
      <c r="B428" s="89" t="s">
        <v>977</v>
      </c>
      <c r="C428" s="89" t="s">
        <v>36</v>
      </c>
      <c r="D428" s="89"/>
      <c r="E428" s="90" t="s">
        <v>27</v>
      </c>
      <c r="F428" s="90" t="s">
        <v>528</v>
      </c>
      <c r="G428" s="90" t="s">
        <v>33</v>
      </c>
    </row>
    <row r="429" spans="1:7">
      <c r="A429" s="88" t="s">
        <v>978</v>
      </c>
      <c r="B429" s="89" t="s">
        <v>979</v>
      </c>
      <c r="C429" s="89" t="s">
        <v>36</v>
      </c>
      <c r="D429" s="89"/>
      <c r="E429" s="90" t="s">
        <v>27</v>
      </c>
      <c r="F429" s="90" t="s">
        <v>528</v>
      </c>
      <c r="G429" s="90" t="s">
        <v>33</v>
      </c>
    </row>
    <row r="430" spans="1:7">
      <c r="A430" s="88" t="s">
        <v>980</v>
      </c>
      <c r="B430" s="89" t="s">
        <v>981</v>
      </c>
      <c r="C430" s="89" t="s">
        <v>36</v>
      </c>
      <c r="D430" s="89"/>
      <c r="E430" s="90" t="s">
        <v>27</v>
      </c>
      <c r="F430" s="90" t="s">
        <v>528</v>
      </c>
      <c r="G430" s="90" t="s">
        <v>33</v>
      </c>
    </row>
    <row r="431" spans="1:7">
      <c r="A431" s="88" t="s">
        <v>982</v>
      </c>
      <c r="B431" s="89" t="s">
        <v>983</v>
      </c>
      <c r="C431" s="89" t="s">
        <v>36</v>
      </c>
      <c r="D431" s="89"/>
      <c r="E431" s="90" t="s">
        <v>27</v>
      </c>
      <c r="F431" s="90" t="s">
        <v>303</v>
      </c>
      <c r="G431" s="90" t="s">
        <v>48</v>
      </c>
    </row>
    <row r="432" spans="1:7">
      <c r="A432" s="88" t="s">
        <v>984</v>
      </c>
      <c r="B432" s="89" t="s">
        <v>985</v>
      </c>
      <c r="C432" s="89" t="s">
        <v>36</v>
      </c>
      <c r="D432" s="89"/>
      <c r="E432" s="90" t="s">
        <v>27</v>
      </c>
      <c r="F432" s="90" t="s">
        <v>847</v>
      </c>
      <c r="G432" s="90" t="s">
        <v>48</v>
      </c>
    </row>
    <row r="433" spans="1:7">
      <c r="A433" s="88" t="s">
        <v>986</v>
      </c>
      <c r="B433" s="89" t="s">
        <v>987</v>
      </c>
      <c r="C433" s="89" t="s">
        <v>36</v>
      </c>
      <c r="D433" s="89"/>
      <c r="E433" s="90" t="s">
        <v>27</v>
      </c>
      <c r="F433" s="90" t="s">
        <v>55</v>
      </c>
      <c r="G433" s="90" t="s">
        <v>33</v>
      </c>
    </row>
    <row r="434" spans="1:7">
      <c r="A434" s="88" t="s">
        <v>988</v>
      </c>
      <c r="B434" s="89" t="s">
        <v>989</v>
      </c>
      <c r="C434" s="89" t="s">
        <v>36</v>
      </c>
      <c r="D434" s="89"/>
      <c r="E434" s="90" t="s">
        <v>27</v>
      </c>
      <c r="F434" s="90" t="s">
        <v>847</v>
      </c>
      <c r="G434" s="90" t="s">
        <v>48</v>
      </c>
    </row>
    <row r="435" spans="1:7">
      <c r="A435" s="88" t="s">
        <v>990</v>
      </c>
      <c r="B435" s="89" t="s">
        <v>991</v>
      </c>
      <c r="C435" s="89" t="s">
        <v>36</v>
      </c>
      <c r="D435" s="89"/>
      <c r="E435" s="90" t="s">
        <v>27</v>
      </c>
      <c r="F435" s="90" t="s">
        <v>33</v>
      </c>
      <c r="G435" s="90" t="s">
        <v>81</v>
      </c>
    </row>
    <row r="436" spans="1:7">
      <c r="A436" s="88" t="s">
        <v>992</v>
      </c>
      <c r="B436" s="89" t="s">
        <v>993</v>
      </c>
      <c r="C436" s="89" t="s">
        <v>36</v>
      </c>
      <c r="D436" s="89"/>
      <c r="E436" s="90" t="s">
        <v>27</v>
      </c>
      <c r="F436" s="90" t="s">
        <v>97</v>
      </c>
      <c r="G436" s="90" t="s">
        <v>61</v>
      </c>
    </row>
    <row r="437" spans="1:7">
      <c r="A437" s="88" t="s">
        <v>994</v>
      </c>
      <c r="B437" s="89" t="s">
        <v>995</v>
      </c>
      <c r="C437" s="89" t="s">
        <v>36</v>
      </c>
      <c r="D437" s="89"/>
      <c r="E437" s="90" t="s">
        <v>27</v>
      </c>
      <c r="F437" s="90" t="s">
        <v>180</v>
      </c>
      <c r="G437" s="90" t="s">
        <v>33</v>
      </c>
    </row>
    <row r="438" spans="1:7">
      <c r="A438" s="88" t="s">
        <v>996</v>
      </c>
      <c r="B438" s="89" t="s">
        <v>997</v>
      </c>
      <c r="C438" s="89" t="s">
        <v>36</v>
      </c>
      <c r="D438" s="89"/>
      <c r="E438" s="90" t="s">
        <v>27</v>
      </c>
      <c r="F438" s="90" t="s">
        <v>260</v>
      </c>
      <c r="G438" s="90" t="s">
        <v>48</v>
      </c>
    </row>
    <row r="439" spans="1:7">
      <c r="A439" s="88" t="s">
        <v>998</v>
      </c>
      <c r="B439" s="89" t="s">
        <v>999</v>
      </c>
      <c r="C439" s="89" t="s">
        <v>36</v>
      </c>
      <c r="D439" s="89"/>
      <c r="E439" s="90" t="s">
        <v>27</v>
      </c>
      <c r="F439" s="90" t="s">
        <v>124</v>
      </c>
      <c r="G439" s="90" t="s">
        <v>29</v>
      </c>
    </row>
    <row r="440" spans="1:7">
      <c r="A440" s="88" t="s">
        <v>1000</v>
      </c>
      <c r="B440" s="89" t="s">
        <v>1001</v>
      </c>
      <c r="C440" s="89" t="s">
        <v>36</v>
      </c>
      <c r="D440" s="89"/>
      <c r="E440" s="90" t="s">
        <v>27</v>
      </c>
      <c r="F440" s="90" t="s">
        <v>695</v>
      </c>
      <c r="G440" s="90" t="s">
        <v>38</v>
      </c>
    </row>
    <row r="441" spans="1:7">
      <c r="A441" s="88" t="s">
        <v>1002</v>
      </c>
      <c r="B441" s="89" t="s">
        <v>1003</v>
      </c>
      <c r="C441" s="89" t="s">
        <v>36</v>
      </c>
      <c r="D441" s="89"/>
      <c r="E441" s="90" t="s">
        <v>27</v>
      </c>
      <c r="F441" s="90" t="s">
        <v>124</v>
      </c>
      <c r="G441" s="90" t="s">
        <v>29</v>
      </c>
    </row>
    <row r="442" spans="1:7">
      <c r="A442" s="88" t="s">
        <v>1004</v>
      </c>
      <c r="B442" s="89" t="s">
        <v>1005</v>
      </c>
      <c r="C442" s="89" t="s">
        <v>36</v>
      </c>
      <c r="D442" s="89"/>
      <c r="E442" s="90" t="s">
        <v>27</v>
      </c>
      <c r="F442" s="90" t="s">
        <v>90</v>
      </c>
      <c r="G442" s="90" t="s">
        <v>76</v>
      </c>
    </row>
    <row r="443" spans="1:7">
      <c r="A443" s="88" t="s">
        <v>1006</v>
      </c>
      <c r="B443" s="89" t="s">
        <v>1007</v>
      </c>
      <c r="C443" s="89" t="s">
        <v>36</v>
      </c>
      <c r="D443" s="89"/>
      <c r="E443" s="90" t="s">
        <v>27</v>
      </c>
      <c r="F443" s="90" t="s">
        <v>187</v>
      </c>
      <c r="G443" s="90" t="s">
        <v>29</v>
      </c>
    </row>
    <row r="444" spans="1:7">
      <c r="A444" s="88" t="s">
        <v>1008</v>
      </c>
      <c r="B444" s="89" t="s">
        <v>1009</v>
      </c>
      <c r="C444" s="89" t="s">
        <v>36</v>
      </c>
      <c r="D444" s="89"/>
      <c r="E444" s="90" t="s">
        <v>27</v>
      </c>
      <c r="F444" s="90" t="s">
        <v>133</v>
      </c>
      <c r="G444" s="90" t="s">
        <v>33</v>
      </c>
    </row>
    <row r="445" spans="1:7">
      <c r="A445" s="88" t="s">
        <v>1010</v>
      </c>
      <c r="B445" s="89" t="s">
        <v>1011</v>
      </c>
      <c r="C445" s="89" t="s">
        <v>36</v>
      </c>
      <c r="D445" s="89"/>
      <c r="E445" s="90" t="s">
        <v>27</v>
      </c>
      <c r="F445" s="90" t="s">
        <v>171</v>
      </c>
      <c r="G445" s="90" t="s">
        <v>42</v>
      </c>
    </row>
    <row r="446" spans="1:7">
      <c r="A446" s="88" t="s">
        <v>1012</v>
      </c>
      <c r="B446" s="89" t="s">
        <v>1013</v>
      </c>
      <c r="C446" s="89" t="s">
        <v>36</v>
      </c>
      <c r="D446" s="89"/>
      <c r="E446" s="90" t="s">
        <v>27</v>
      </c>
      <c r="F446" s="90" t="s">
        <v>68</v>
      </c>
      <c r="G446" s="90" t="s">
        <v>48</v>
      </c>
    </row>
    <row r="447" spans="1:7">
      <c r="A447" s="88" t="s">
        <v>1014</v>
      </c>
      <c r="B447" s="89" t="s">
        <v>1015</v>
      </c>
      <c r="C447" s="89" t="s">
        <v>36</v>
      </c>
      <c r="D447" s="89"/>
      <c r="E447" s="90" t="s">
        <v>27</v>
      </c>
      <c r="F447" s="90" t="s">
        <v>139</v>
      </c>
      <c r="G447" s="90" t="s">
        <v>61</v>
      </c>
    </row>
    <row r="448" spans="1:7">
      <c r="A448" s="88" t="s">
        <v>1016</v>
      </c>
      <c r="B448" s="89" t="s">
        <v>1017</v>
      </c>
      <c r="C448" s="89" t="s">
        <v>26</v>
      </c>
      <c r="D448" s="89"/>
      <c r="E448" s="90" t="s">
        <v>27</v>
      </c>
      <c r="F448" s="90" t="s">
        <v>1018</v>
      </c>
      <c r="G448" s="90" t="s">
        <v>76</v>
      </c>
    </row>
    <row r="449" spans="1:7">
      <c r="A449" s="88" t="s">
        <v>1019</v>
      </c>
      <c r="B449" s="89" t="s">
        <v>1020</v>
      </c>
      <c r="C449" s="89" t="s">
        <v>36</v>
      </c>
      <c r="D449" s="89"/>
      <c r="E449" s="90" t="s">
        <v>27</v>
      </c>
      <c r="F449" s="90" t="s">
        <v>84</v>
      </c>
      <c r="G449" s="90" t="s">
        <v>81</v>
      </c>
    </row>
    <row r="450" spans="1:7">
      <c r="A450" s="88" t="s">
        <v>1061</v>
      </c>
      <c r="B450" s="89" t="s">
        <v>1062</v>
      </c>
      <c r="C450" s="89" t="s">
        <v>574</v>
      </c>
      <c r="D450" s="89" t="s">
        <v>191</v>
      </c>
      <c r="E450" s="90" t="s">
        <v>27</v>
      </c>
      <c r="F450" s="90" t="s">
        <v>695</v>
      </c>
      <c r="G450" s="90" t="s">
        <v>38</v>
      </c>
    </row>
    <row r="451" spans="1:7">
      <c r="A451" s="88" t="s">
        <v>1023</v>
      </c>
      <c r="B451" s="89" t="s">
        <v>1024</v>
      </c>
      <c r="C451" s="89" t="s">
        <v>36</v>
      </c>
      <c r="D451" s="89"/>
      <c r="E451" s="90" t="s">
        <v>27</v>
      </c>
      <c r="F451" s="90" t="s">
        <v>61</v>
      </c>
      <c r="G451" s="90" t="s">
        <v>62</v>
      </c>
    </row>
    <row r="452" spans="1:7">
      <c r="A452" s="88" t="s">
        <v>1025</v>
      </c>
      <c r="B452" s="89" t="s">
        <v>1026</v>
      </c>
      <c r="C452" s="89" t="s">
        <v>26</v>
      </c>
      <c r="D452" s="89"/>
      <c r="E452" s="90" t="s">
        <v>27</v>
      </c>
      <c r="F452" s="90" t="s">
        <v>81</v>
      </c>
      <c r="G452" s="90" t="s">
        <v>41</v>
      </c>
    </row>
    <row r="453" spans="1:7">
      <c r="A453" s="88" t="s">
        <v>1027</v>
      </c>
      <c r="B453" s="89" t="s">
        <v>1028</v>
      </c>
      <c r="C453" s="89" t="s">
        <v>36</v>
      </c>
      <c r="D453" s="89"/>
      <c r="E453" s="90" t="s">
        <v>27</v>
      </c>
      <c r="F453" s="90" t="s">
        <v>130</v>
      </c>
      <c r="G453" s="90" t="s">
        <v>48</v>
      </c>
    </row>
    <row r="454" spans="1:7">
      <c r="A454" s="88" t="s">
        <v>1029</v>
      </c>
      <c r="B454" s="89" t="s">
        <v>1030</v>
      </c>
      <c r="C454" s="89" t="s">
        <v>36</v>
      </c>
      <c r="D454" s="89"/>
      <c r="E454" s="90" t="s">
        <v>27</v>
      </c>
      <c r="F454" s="90" t="s">
        <v>279</v>
      </c>
      <c r="G454" s="90" t="s">
        <v>42</v>
      </c>
    </row>
    <row r="455" spans="1:7">
      <c r="A455" s="88" t="s">
        <v>1031</v>
      </c>
      <c r="B455" s="89" t="s">
        <v>1032</v>
      </c>
      <c r="C455" s="89" t="s">
        <v>36</v>
      </c>
      <c r="D455" s="89"/>
      <c r="E455" s="90" t="s">
        <v>27</v>
      </c>
      <c r="F455" s="90" t="s">
        <v>139</v>
      </c>
      <c r="G455" s="90" t="s">
        <v>61</v>
      </c>
    </row>
    <row r="456" spans="1:7">
      <c r="A456" s="88" t="s">
        <v>1033</v>
      </c>
      <c r="B456" s="89" t="s">
        <v>1034</v>
      </c>
      <c r="C456" s="89" t="s">
        <v>36</v>
      </c>
      <c r="D456" s="89"/>
      <c r="E456" s="90" t="s">
        <v>27</v>
      </c>
      <c r="F456" s="90" t="s">
        <v>33</v>
      </c>
      <c r="G456" s="90" t="s">
        <v>81</v>
      </c>
    </row>
    <row r="457" spans="1:7">
      <c r="A457" s="88" t="s">
        <v>1035</v>
      </c>
      <c r="B457" s="89" t="s">
        <v>1036</v>
      </c>
      <c r="C457" s="89" t="s">
        <v>36</v>
      </c>
      <c r="D457" s="89"/>
      <c r="E457" s="90" t="s">
        <v>27</v>
      </c>
      <c r="F457" s="90" t="s">
        <v>33</v>
      </c>
      <c r="G457" s="90" t="s">
        <v>81</v>
      </c>
    </row>
    <row r="458" spans="1:7">
      <c r="A458" s="88" t="s">
        <v>1037</v>
      </c>
      <c r="B458" s="89" t="s">
        <v>1038</v>
      </c>
      <c r="C458" s="89" t="s">
        <v>36</v>
      </c>
      <c r="D458" s="89"/>
      <c r="E458" s="90" t="s">
        <v>27</v>
      </c>
      <c r="F458" s="90" t="s">
        <v>145</v>
      </c>
      <c r="G458" s="90" t="s">
        <v>41</v>
      </c>
    </row>
    <row r="459" spans="1:7">
      <c r="A459" s="88" t="s">
        <v>1039</v>
      </c>
      <c r="B459" s="89" t="s">
        <v>1040</v>
      </c>
      <c r="C459" s="89" t="s">
        <v>36</v>
      </c>
      <c r="D459" s="89"/>
      <c r="E459" s="90" t="s">
        <v>27</v>
      </c>
      <c r="F459" s="90" t="s">
        <v>847</v>
      </c>
      <c r="G459" s="90" t="s">
        <v>48</v>
      </c>
    </row>
    <row r="460" spans="1:7">
      <c r="A460" s="88" t="s">
        <v>1041</v>
      </c>
      <c r="B460" s="89" t="s">
        <v>1042</v>
      </c>
      <c r="C460" s="89" t="s">
        <v>36</v>
      </c>
      <c r="D460" s="89"/>
      <c r="E460" s="90" t="s">
        <v>27</v>
      </c>
      <c r="F460" s="90" t="s">
        <v>68</v>
      </c>
      <c r="G460" s="90" t="s">
        <v>48</v>
      </c>
    </row>
    <row r="461" spans="1:7">
      <c r="A461" s="88" t="s">
        <v>1043</v>
      </c>
      <c r="B461" s="89" t="s">
        <v>1044</v>
      </c>
      <c r="C461" s="89" t="s">
        <v>36</v>
      </c>
      <c r="D461" s="89"/>
      <c r="E461" s="90" t="s">
        <v>27</v>
      </c>
      <c r="F461" s="90" t="s">
        <v>136</v>
      </c>
      <c r="G461" s="90" t="s">
        <v>61</v>
      </c>
    </row>
    <row r="462" spans="1:7">
      <c r="A462" s="88" t="s">
        <v>1045</v>
      </c>
      <c r="B462" s="89" t="s">
        <v>1046</v>
      </c>
      <c r="C462" s="89" t="s">
        <v>26</v>
      </c>
      <c r="D462" s="89"/>
      <c r="E462" s="90" t="s">
        <v>27</v>
      </c>
      <c r="F462" s="90" t="s">
        <v>187</v>
      </c>
      <c r="G462" s="90" t="s">
        <v>29</v>
      </c>
    </row>
    <row r="463" spans="1:7">
      <c r="A463" s="88" t="s">
        <v>1047</v>
      </c>
      <c r="B463" s="89" t="s">
        <v>1048</v>
      </c>
      <c r="C463" s="89" t="s">
        <v>36</v>
      </c>
      <c r="D463" s="89"/>
      <c r="E463" s="90" t="s">
        <v>27</v>
      </c>
      <c r="F463" s="90" t="s">
        <v>112</v>
      </c>
      <c r="G463" s="90" t="s">
        <v>81</v>
      </c>
    </row>
    <row r="464" spans="1:7">
      <c r="A464" s="88" t="s">
        <v>1049</v>
      </c>
      <c r="B464" s="89" t="s">
        <v>1050</v>
      </c>
      <c r="C464" s="89" t="s">
        <v>36</v>
      </c>
      <c r="D464" s="89"/>
      <c r="E464" s="90" t="s">
        <v>27</v>
      </c>
      <c r="F464" s="90" t="s">
        <v>127</v>
      </c>
      <c r="G464" s="90" t="s">
        <v>33</v>
      </c>
    </row>
    <row r="465" spans="1:7">
      <c r="A465" s="88" t="s">
        <v>1051</v>
      </c>
      <c r="B465" s="89" t="s">
        <v>1052</v>
      </c>
      <c r="C465" s="89" t="s">
        <v>36</v>
      </c>
      <c r="D465" s="89"/>
      <c r="E465" s="90" t="s">
        <v>27</v>
      </c>
      <c r="F465" s="90" t="s">
        <v>174</v>
      </c>
      <c r="G465" s="90" t="s">
        <v>41</v>
      </c>
    </row>
    <row r="466" spans="1:7">
      <c r="A466" s="88" t="s">
        <v>1435</v>
      </c>
      <c r="B466" s="89" t="s">
        <v>1436</v>
      </c>
      <c r="C466" s="89" t="s">
        <v>574</v>
      </c>
      <c r="D466" s="89" t="s">
        <v>191</v>
      </c>
      <c r="E466" s="90" t="s">
        <v>27</v>
      </c>
      <c r="F466" s="90" t="s">
        <v>84</v>
      </c>
      <c r="G466" s="90" t="s">
        <v>81</v>
      </c>
    </row>
    <row r="467" spans="1:7">
      <c r="A467" s="88" t="s">
        <v>2451</v>
      </c>
      <c r="B467" s="89" t="s">
        <v>2452</v>
      </c>
      <c r="C467" s="89" t="s">
        <v>574</v>
      </c>
      <c r="D467" s="89" t="s">
        <v>191</v>
      </c>
      <c r="E467" s="90" t="s">
        <v>27</v>
      </c>
      <c r="F467" s="90" t="s">
        <v>33</v>
      </c>
      <c r="G467" s="90" t="s">
        <v>81</v>
      </c>
    </row>
    <row r="468" spans="1:7">
      <c r="A468" s="88" t="s">
        <v>1057</v>
      </c>
      <c r="B468" s="89" t="s">
        <v>1058</v>
      </c>
      <c r="C468" s="89" t="s">
        <v>36</v>
      </c>
      <c r="D468" s="89"/>
      <c r="E468" s="90" t="s">
        <v>27</v>
      </c>
      <c r="F468" s="90" t="s">
        <v>109</v>
      </c>
      <c r="G468" s="90" t="s">
        <v>38</v>
      </c>
    </row>
    <row r="469" spans="1:7">
      <c r="A469" s="88" t="s">
        <v>1059</v>
      </c>
      <c r="B469" s="89" t="s">
        <v>1060</v>
      </c>
      <c r="C469" s="89" t="s">
        <v>36</v>
      </c>
      <c r="D469" s="89"/>
      <c r="E469" s="90" t="s">
        <v>27</v>
      </c>
      <c r="F469" s="90" t="s">
        <v>257</v>
      </c>
      <c r="G469" s="90" t="s">
        <v>42</v>
      </c>
    </row>
    <row r="470" spans="1:7">
      <c r="A470" s="88" t="s">
        <v>1557</v>
      </c>
      <c r="B470" s="89" t="s">
        <v>1558</v>
      </c>
      <c r="C470" s="89" t="s">
        <v>26</v>
      </c>
      <c r="D470" s="89" t="s">
        <v>191</v>
      </c>
      <c r="E470" s="90" t="s">
        <v>27</v>
      </c>
      <c r="F470" s="90" t="s">
        <v>328</v>
      </c>
      <c r="G470" s="90" t="s">
        <v>32</v>
      </c>
    </row>
    <row r="471" spans="1:7">
      <c r="A471" s="88" t="s">
        <v>1063</v>
      </c>
      <c r="B471" s="89" t="s">
        <v>1064</v>
      </c>
      <c r="C471" s="89" t="s">
        <v>36</v>
      </c>
      <c r="D471" s="89"/>
      <c r="E471" s="90" t="s">
        <v>27</v>
      </c>
      <c r="F471" s="90" t="s">
        <v>695</v>
      </c>
      <c r="G471" s="90" t="s">
        <v>38</v>
      </c>
    </row>
    <row r="472" spans="1:7">
      <c r="A472" s="88">
        <v>200057875</v>
      </c>
      <c r="B472" s="89" t="s">
        <v>1065</v>
      </c>
      <c r="C472" s="89" t="s">
        <v>372</v>
      </c>
      <c r="D472" s="89"/>
      <c r="E472" s="90" t="s">
        <v>27</v>
      </c>
      <c r="F472" s="90" t="s">
        <v>76</v>
      </c>
      <c r="G472" s="90" t="s">
        <v>32</v>
      </c>
    </row>
    <row r="473" spans="1:7">
      <c r="A473" s="88" t="s">
        <v>1066</v>
      </c>
      <c r="B473" s="89" t="s">
        <v>1067</v>
      </c>
      <c r="C473" s="89" t="s">
        <v>36</v>
      </c>
      <c r="D473" s="89"/>
      <c r="E473" s="90" t="s">
        <v>27</v>
      </c>
      <c r="F473" s="90" t="s">
        <v>109</v>
      </c>
      <c r="G473" s="90" t="s">
        <v>38</v>
      </c>
    </row>
    <row r="474" spans="1:7">
      <c r="A474" s="88" t="s">
        <v>1068</v>
      </c>
      <c r="B474" s="89" t="s">
        <v>1069</v>
      </c>
      <c r="C474" s="89" t="s">
        <v>36</v>
      </c>
      <c r="D474" s="89"/>
      <c r="E474" s="90" t="s">
        <v>27</v>
      </c>
      <c r="F474" s="90" t="s">
        <v>58</v>
      </c>
      <c r="G474" s="90" t="s">
        <v>42</v>
      </c>
    </row>
    <row r="475" spans="1:7">
      <c r="A475" s="88" t="s">
        <v>1070</v>
      </c>
      <c r="B475" s="89" t="s">
        <v>1071</v>
      </c>
      <c r="C475" s="89" t="s">
        <v>36</v>
      </c>
      <c r="D475" s="89"/>
      <c r="E475" s="90" t="s">
        <v>27</v>
      </c>
      <c r="F475" s="90" t="s">
        <v>47</v>
      </c>
      <c r="G475" s="90" t="s">
        <v>48</v>
      </c>
    </row>
    <row r="476" spans="1:7">
      <c r="A476" s="88" t="s">
        <v>1072</v>
      </c>
      <c r="B476" s="89" t="s">
        <v>1073</v>
      </c>
      <c r="C476" s="89" t="s">
        <v>36</v>
      </c>
      <c r="D476" s="89"/>
      <c r="E476" s="90" t="s">
        <v>27</v>
      </c>
      <c r="F476" s="90" t="s">
        <v>47</v>
      </c>
      <c r="G476" s="90" t="s">
        <v>48</v>
      </c>
    </row>
    <row r="477" spans="1:7">
      <c r="A477" s="88" t="s">
        <v>1074</v>
      </c>
      <c r="B477" s="89" t="s">
        <v>1075</v>
      </c>
      <c r="C477" s="89" t="s">
        <v>36</v>
      </c>
      <c r="D477" s="89"/>
      <c r="E477" s="90" t="s">
        <v>27</v>
      </c>
      <c r="F477" s="90" t="s">
        <v>47</v>
      </c>
      <c r="G477" s="90" t="s">
        <v>48</v>
      </c>
    </row>
    <row r="478" spans="1:7">
      <c r="A478" s="88" t="s">
        <v>1076</v>
      </c>
      <c r="B478" s="89" t="s">
        <v>1077</v>
      </c>
      <c r="C478" s="89" t="s">
        <v>26</v>
      </c>
      <c r="D478" s="89"/>
      <c r="E478" s="90" t="s">
        <v>27</v>
      </c>
      <c r="F478" s="90" t="s">
        <v>503</v>
      </c>
      <c r="G478" s="90" t="s">
        <v>29</v>
      </c>
    </row>
    <row r="479" spans="1:7">
      <c r="A479" s="88" t="s">
        <v>1078</v>
      </c>
      <c r="B479" s="89" t="s">
        <v>1079</v>
      </c>
      <c r="C479" s="89" t="s">
        <v>26</v>
      </c>
      <c r="D479" s="89"/>
      <c r="E479" s="90" t="s">
        <v>27</v>
      </c>
      <c r="F479" s="90" t="s">
        <v>187</v>
      </c>
      <c r="G479" s="90" t="s">
        <v>29</v>
      </c>
    </row>
    <row r="480" spans="1:7">
      <c r="A480" s="88" t="s">
        <v>1080</v>
      </c>
      <c r="B480" s="89" t="s">
        <v>1081</v>
      </c>
      <c r="C480" s="89" t="s">
        <v>26</v>
      </c>
      <c r="D480" s="89"/>
      <c r="E480" s="90" t="s">
        <v>27</v>
      </c>
      <c r="F480" s="90" t="s">
        <v>310</v>
      </c>
      <c r="G480" s="90" t="s">
        <v>33</v>
      </c>
    </row>
    <row r="481" spans="1:7">
      <c r="A481" s="88" t="s">
        <v>1082</v>
      </c>
      <c r="B481" s="89" t="s">
        <v>1083</v>
      </c>
      <c r="C481" s="89" t="s">
        <v>36</v>
      </c>
      <c r="D481" s="89"/>
      <c r="E481" s="90" t="s">
        <v>27</v>
      </c>
      <c r="F481" s="90" t="s">
        <v>148</v>
      </c>
      <c r="G481" s="90" t="s">
        <v>41</v>
      </c>
    </row>
    <row r="482" spans="1:7">
      <c r="A482" s="88" t="s">
        <v>1084</v>
      </c>
      <c r="B482" s="89" t="s">
        <v>1085</v>
      </c>
      <c r="C482" s="89" t="s">
        <v>36</v>
      </c>
      <c r="D482" s="89"/>
      <c r="E482" s="90" t="s">
        <v>27</v>
      </c>
      <c r="F482" s="90" t="s">
        <v>300</v>
      </c>
      <c r="G482" s="90" t="s">
        <v>76</v>
      </c>
    </row>
    <row r="483" spans="1:7">
      <c r="A483" s="88" t="s">
        <v>1086</v>
      </c>
      <c r="B483" s="89" t="s">
        <v>1087</v>
      </c>
      <c r="C483" s="89" t="s">
        <v>36</v>
      </c>
      <c r="D483" s="89"/>
      <c r="E483" s="90" t="s">
        <v>27</v>
      </c>
      <c r="F483" s="90" t="s">
        <v>51</v>
      </c>
      <c r="G483" s="90" t="s">
        <v>52</v>
      </c>
    </row>
    <row r="484" spans="1:7">
      <c r="A484" s="88" t="s">
        <v>1088</v>
      </c>
      <c r="B484" s="89" t="s">
        <v>1089</v>
      </c>
      <c r="C484" s="89" t="s">
        <v>26</v>
      </c>
      <c r="D484" s="89"/>
      <c r="E484" s="90" t="s">
        <v>27</v>
      </c>
      <c r="F484" s="90" t="s">
        <v>148</v>
      </c>
      <c r="G484" s="90" t="s">
        <v>41</v>
      </c>
    </row>
    <row r="485" spans="1:7">
      <c r="A485" s="88" t="s">
        <v>1090</v>
      </c>
      <c r="B485" s="89" t="s">
        <v>1091</v>
      </c>
      <c r="C485" s="89" t="s">
        <v>26</v>
      </c>
      <c r="D485" s="89"/>
      <c r="E485" s="90" t="s">
        <v>27</v>
      </c>
      <c r="F485" s="90" t="s">
        <v>379</v>
      </c>
      <c r="G485" s="90" t="s">
        <v>184</v>
      </c>
    </row>
    <row r="486" spans="1:7">
      <c r="A486" s="88" t="s">
        <v>1092</v>
      </c>
      <c r="B486" s="89" t="s">
        <v>1093</v>
      </c>
      <c r="C486" s="89" t="s">
        <v>36</v>
      </c>
      <c r="D486" s="89"/>
      <c r="E486" s="90" t="s">
        <v>27</v>
      </c>
      <c r="F486" s="90" t="s">
        <v>459</v>
      </c>
      <c r="G486" s="90" t="s">
        <v>62</v>
      </c>
    </row>
    <row r="487" spans="1:7">
      <c r="A487" s="88" t="s">
        <v>1094</v>
      </c>
      <c r="B487" s="89" t="s">
        <v>1095</v>
      </c>
      <c r="C487" s="89" t="s">
        <v>372</v>
      </c>
      <c r="D487" s="89"/>
      <c r="E487" s="90" t="s">
        <v>27</v>
      </c>
      <c r="F487" s="89">
        <v>94</v>
      </c>
      <c r="G487" s="89">
        <v>11</v>
      </c>
    </row>
    <row r="488" spans="1:7">
      <c r="A488" s="88" t="s">
        <v>1096</v>
      </c>
      <c r="B488" s="89" t="s">
        <v>1097</v>
      </c>
      <c r="C488" s="89" t="s">
        <v>36</v>
      </c>
      <c r="D488" s="89"/>
      <c r="E488" s="90" t="s">
        <v>27</v>
      </c>
      <c r="F488" s="90" t="s">
        <v>310</v>
      </c>
      <c r="G488" s="90" t="s">
        <v>33</v>
      </c>
    </row>
    <row r="489" spans="1:7">
      <c r="A489" s="88" t="s">
        <v>1673</v>
      </c>
      <c r="B489" s="89" t="s">
        <v>1674</v>
      </c>
      <c r="C489" s="89" t="s">
        <v>26</v>
      </c>
      <c r="D489" s="89" t="s">
        <v>191</v>
      </c>
      <c r="E489" s="90" t="s">
        <v>27</v>
      </c>
      <c r="F489" s="90" t="s">
        <v>328</v>
      </c>
      <c r="G489" s="90" t="s">
        <v>32</v>
      </c>
    </row>
    <row r="490" spans="1:7">
      <c r="A490" s="88" t="s">
        <v>1100</v>
      </c>
      <c r="B490" s="89" t="s">
        <v>1101</v>
      </c>
      <c r="C490" s="89" t="s">
        <v>36</v>
      </c>
      <c r="D490" s="89"/>
      <c r="E490" s="90" t="s">
        <v>27</v>
      </c>
      <c r="F490" s="90" t="s">
        <v>187</v>
      </c>
      <c r="G490" s="90" t="s">
        <v>29</v>
      </c>
    </row>
    <row r="491" spans="1:7">
      <c r="A491" s="88" t="s">
        <v>2216</v>
      </c>
      <c r="B491" s="89" t="s">
        <v>2217</v>
      </c>
      <c r="C491" s="89" t="s">
        <v>26</v>
      </c>
      <c r="D491" s="89" t="s">
        <v>191</v>
      </c>
      <c r="E491" s="90" t="s">
        <v>27</v>
      </c>
      <c r="F491" s="90" t="s">
        <v>293</v>
      </c>
      <c r="G491" s="90" t="s">
        <v>52</v>
      </c>
    </row>
    <row r="492" spans="1:7">
      <c r="A492" s="88" t="s">
        <v>1105</v>
      </c>
      <c r="B492" s="89" t="s">
        <v>1106</v>
      </c>
      <c r="C492" s="89" t="s">
        <v>36</v>
      </c>
      <c r="D492" s="89"/>
      <c r="E492" s="90" t="s">
        <v>27</v>
      </c>
      <c r="F492" s="90" t="s">
        <v>415</v>
      </c>
      <c r="G492" s="90" t="s">
        <v>61</v>
      </c>
    </row>
    <row r="493" spans="1:7">
      <c r="A493" s="88" t="s">
        <v>1107</v>
      </c>
      <c r="B493" s="89" t="s">
        <v>1108</v>
      </c>
      <c r="C493" s="89" t="s">
        <v>36</v>
      </c>
      <c r="D493" s="89"/>
      <c r="E493" s="90" t="s">
        <v>27</v>
      </c>
      <c r="F493" s="90" t="s">
        <v>71</v>
      </c>
      <c r="G493" s="90" t="s">
        <v>52</v>
      </c>
    </row>
    <row r="494" spans="1:7">
      <c r="A494" s="88" t="s">
        <v>1109</v>
      </c>
      <c r="B494" s="89" t="s">
        <v>1110</v>
      </c>
      <c r="C494" s="89" t="s">
        <v>36</v>
      </c>
      <c r="D494" s="89"/>
      <c r="E494" s="90" t="s">
        <v>27</v>
      </c>
      <c r="F494" s="90" t="s">
        <v>333</v>
      </c>
      <c r="G494" s="90" t="s">
        <v>48</v>
      </c>
    </row>
    <row r="495" spans="1:7">
      <c r="A495" s="88" t="s">
        <v>1111</v>
      </c>
      <c r="B495" s="89" t="s">
        <v>1112</v>
      </c>
      <c r="C495" s="89" t="s">
        <v>36</v>
      </c>
      <c r="D495" s="89"/>
      <c r="E495" s="90" t="s">
        <v>27</v>
      </c>
      <c r="F495" s="90" t="s">
        <v>51</v>
      </c>
      <c r="G495" s="90" t="s">
        <v>52</v>
      </c>
    </row>
    <row r="496" spans="1:7">
      <c r="A496" s="88" t="s">
        <v>1113</v>
      </c>
      <c r="B496" s="89" t="s">
        <v>1114</v>
      </c>
      <c r="C496" s="89" t="s">
        <v>36</v>
      </c>
      <c r="D496" s="89"/>
      <c r="E496" s="90" t="s">
        <v>27</v>
      </c>
      <c r="F496" s="90" t="s">
        <v>286</v>
      </c>
      <c r="G496" s="90" t="s">
        <v>42</v>
      </c>
    </row>
    <row r="497" spans="1:7">
      <c r="A497" s="88" t="s">
        <v>1115</v>
      </c>
      <c r="B497" s="89" t="s">
        <v>1116</v>
      </c>
      <c r="C497" s="89" t="s">
        <v>26</v>
      </c>
      <c r="D497" s="89"/>
      <c r="E497" s="90" t="s">
        <v>27</v>
      </c>
      <c r="F497" s="90" t="s">
        <v>224</v>
      </c>
      <c r="G497" s="90" t="s">
        <v>52</v>
      </c>
    </row>
    <row r="498" spans="1:7">
      <c r="A498" s="88" t="s">
        <v>1117</v>
      </c>
      <c r="B498" s="89" t="s">
        <v>1118</v>
      </c>
      <c r="C498" s="89" t="s">
        <v>36</v>
      </c>
      <c r="D498" s="89"/>
      <c r="E498" s="90" t="s">
        <v>27</v>
      </c>
      <c r="F498" s="90" t="s">
        <v>224</v>
      </c>
      <c r="G498" s="90" t="s">
        <v>52</v>
      </c>
    </row>
    <row r="499" spans="1:7">
      <c r="A499" s="88" t="s">
        <v>1119</v>
      </c>
      <c r="B499" s="89" t="s">
        <v>1120</v>
      </c>
      <c r="C499" s="89" t="s">
        <v>36</v>
      </c>
      <c r="D499" s="89"/>
      <c r="E499" s="90" t="s">
        <v>27</v>
      </c>
      <c r="F499" s="90" t="s">
        <v>52</v>
      </c>
      <c r="G499" s="90" t="s">
        <v>33</v>
      </c>
    </row>
    <row r="500" spans="1:7">
      <c r="A500" s="88" t="s">
        <v>1121</v>
      </c>
      <c r="B500" s="89" t="s">
        <v>1122</v>
      </c>
      <c r="C500" s="89" t="s">
        <v>36</v>
      </c>
      <c r="D500" s="89"/>
      <c r="E500" s="90" t="s">
        <v>27</v>
      </c>
      <c r="F500" s="90" t="s">
        <v>52</v>
      </c>
      <c r="G500" s="90" t="s">
        <v>33</v>
      </c>
    </row>
    <row r="501" spans="1:7">
      <c r="A501" s="88" t="s">
        <v>1123</v>
      </c>
      <c r="B501" s="89" t="s">
        <v>1124</v>
      </c>
      <c r="C501" s="89" t="s">
        <v>36</v>
      </c>
      <c r="D501" s="89"/>
      <c r="E501" s="90" t="s">
        <v>27</v>
      </c>
      <c r="F501" s="90" t="s">
        <v>555</v>
      </c>
      <c r="G501" s="90" t="s">
        <v>42</v>
      </c>
    </row>
    <row r="502" spans="1:7">
      <c r="A502" s="88" t="s">
        <v>1125</v>
      </c>
      <c r="B502" s="89" t="s">
        <v>1126</v>
      </c>
      <c r="C502" s="89" t="s">
        <v>36</v>
      </c>
      <c r="D502" s="89"/>
      <c r="E502" s="90" t="s">
        <v>27</v>
      </c>
      <c r="F502" s="90" t="s">
        <v>246</v>
      </c>
      <c r="G502" s="90" t="s">
        <v>61</v>
      </c>
    </row>
    <row r="503" spans="1:7">
      <c r="A503" s="88" t="s">
        <v>1127</v>
      </c>
      <c r="B503" s="89" t="s">
        <v>1128</v>
      </c>
      <c r="C503" s="89" t="s">
        <v>36</v>
      </c>
      <c r="D503" s="89"/>
      <c r="E503" s="90" t="s">
        <v>27</v>
      </c>
      <c r="F503" s="90" t="s">
        <v>32</v>
      </c>
      <c r="G503" s="90" t="s">
        <v>33</v>
      </c>
    </row>
    <row r="504" spans="1:7">
      <c r="A504" s="88" t="s">
        <v>1129</v>
      </c>
      <c r="B504" s="89" t="s">
        <v>1130</v>
      </c>
      <c r="C504" s="89" t="s">
        <v>36</v>
      </c>
      <c r="D504" s="89"/>
      <c r="E504" s="90" t="s">
        <v>27</v>
      </c>
      <c r="F504" s="90" t="s">
        <v>555</v>
      </c>
      <c r="G504" s="90" t="s">
        <v>42</v>
      </c>
    </row>
    <row r="505" spans="1:7">
      <c r="A505" s="88" t="s">
        <v>1131</v>
      </c>
      <c r="B505" s="89" t="s">
        <v>1132</v>
      </c>
      <c r="C505" s="89" t="s">
        <v>36</v>
      </c>
      <c r="D505" s="89"/>
      <c r="E505" s="90" t="s">
        <v>27</v>
      </c>
      <c r="F505" s="90" t="s">
        <v>382</v>
      </c>
      <c r="G505" s="90" t="s">
        <v>33</v>
      </c>
    </row>
    <row r="506" spans="1:7">
      <c r="A506" s="88" t="s">
        <v>1133</v>
      </c>
      <c r="B506" s="89" t="s">
        <v>1134</v>
      </c>
      <c r="C506" s="89" t="s">
        <v>26</v>
      </c>
      <c r="D506" s="89"/>
      <c r="E506" s="90" t="s">
        <v>27</v>
      </c>
      <c r="F506" s="90" t="s">
        <v>171</v>
      </c>
      <c r="G506" s="90" t="s">
        <v>42</v>
      </c>
    </row>
    <row r="507" spans="1:7">
      <c r="A507" s="88" t="s">
        <v>1135</v>
      </c>
      <c r="B507" s="89" t="s">
        <v>1136</v>
      </c>
      <c r="C507" s="89" t="s">
        <v>36</v>
      </c>
      <c r="D507" s="89"/>
      <c r="E507" s="90" t="s">
        <v>27</v>
      </c>
      <c r="F507" s="90" t="s">
        <v>109</v>
      </c>
      <c r="G507" s="90" t="s">
        <v>38</v>
      </c>
    </row>
    <row r="508" spans="1:7">
      <c r="A508" s="88" t="s">
        <v>1137</v>
      </c>
      <c r="B508" s="89" t="s">
        <v>1138</v>
      </c>
      <c r="C508" s="89" t="s">
        <v>26</v>
      </c>
      <c r="D508" s="89"/>
      <c r="E508" s="90" t="s">
        <v>27</v>
      </c>
      <c r="F508" s="90" t="s">
        <v>229</v>
      </c>
      <c r="G508" s="90" t="s">
        <v>62</v>
      </c>
    </row>
    <row r="509" spans="1:7">
      <c r="A509" s="88" t="s">
        <v>1139</v>
      </c>
      <c r="B509" s="89" t="s">
        <v>1140</v>
      </c>
      <c r="C509" s="89" t="s">
        <v>26</v>
      </c>
      <c r="D509" s="89"/>
      <c r="E509" s="90" t="s">
        <v>27</v>
      </c>
      <c r="F509" s="90" t="s">
        <v>479</v>
      </c>
      <c r="G509" s="90" t="s">
        <v>76</v>
      </c>
    </row>
    <row r="510" spans="1:7">
      <c r="A510" s="88" t="s">
        <v>1141</v>
      </c>
      <c r="B510" s="89" t="s">
        <v>1142</v>
      </c>
      <c r="C510" s="89" t="s">
        <v>36</v>
      </c>
      <c r="D510" s="89"/>
      <c r="E510" s="90" t="s">
        <v>27</v>
      </c>
      <c r="F510" s="90" t="s">
        <v>328</v>
      </c>
      <c r="G510" s="90" t="s">
        <v>32</v>
      </c>
    </row>
    <row r="511" spans="1:7">
      <c r="A511" s="88" t="s">
        <v>1143</v>
      </c>
      <c r="B511" s="89" t="s">
        <v>1144</v>
      </c>
      <c r="C511" s="89" t="s">
        <v>36</v>
      </c>
      <c r="D511" s="89"/>
      <c r="E511" s="90" t="s">
        <v>27</v>
      </c>
      <c r="F511" s="90" t="s">
        <v>286</v>
      </c>
      <c r="G511" s="90" t="s">
        <v>42</v>
      </c>
    </row>
    <row r="512" spans="1:7">
      <c r="A512" s="88" t="s">
        <v>1145</v>
      </c>
      <c r="B512" s="89" t="s">
        <v>1146</v>
      </c>
      <c r="C512" s="89" t="s">
        <v>36</v>
      </c>
      <c r="D512" s="89"/>
      <c r="E512" s="90" t="s">
        <v>27</v>
      </c>
      <c r="F512" s="90" t="s">
        <v>174</v>
      </c>
      <c r="G512" s="90" t="s">
        <v>41</v>
      </c>
    </row>
    <row r="513" spans="1:7">
      <c r="A513" s="88" t="s">
        <v>1147</v>
      </c>
      <c r="B513" s="89" t="s">
        <v>1148</v>
      </c>
      <c r="C513" s="89" t="s">
        <v>26</v>
      </c>
      <c r="D513" s="89"/>
      <c r="E513" s="90" t="s">
        <v>27</v>
      </c>
      <c r="F513" s="90" t="s">
        <v>555</v>
      </c>
      <c r="G513" s="90" t="s">
        <v>42</v>
      </c>
    </row>
    <row r="514" spans="1:7">
      <c r="A514" s="88" t="s">
        <v>188</v>
      </c>
      <c r="B514" s="89" t="s">
        <v>189</v>
      </c>
      <c r="C514" s="89" t="s">
        <v>190</v>
      </c>
      <c r="D514" s="89" t="s">
        <v>191</v>
      </c>
      <c r="E514" s="90" t="s">
        <v>27</v>
      </c>
      <c r="F514" s="90" t="s">
        <v>33</v>
      </c>
      <c r="G514" s="90" t="s">
        <v>81</v>
      </c>
    </row>
    <row r="515" spans="1:7">
      <c r="A515" s="88" t="s">
        <v>1151</v>
      </c>
      <c r="B515" s="89" t="s">
        <v>1152</v>
      </c>
      <c r="C515" s="89" t="s">
        <v>26</v>
      </c>
      <c r="D515" s="89"/>
      <c r="E515" s="90" t="s">
        <v>27</v>
      </c>
      <c r="F515" s="90" t="s">
        <v>180</v>
      </c>
      <c r="G515" s="90" t="s">
        <v>33</v>
      </c>
    </row>
    <row r="516" spans="1:7">
      <c r="A516" s="88" t="s">
        <v>1153</v>
      </c>
      <c r="B516" s="89" t="s">
        <v>1154</v>
      </c>
      <c r="C516" s="89" t="s">
        <v>36</v>
      </c>
      <c r="D516" s="89"/>
      <c r="E516" s="90" t="s">
        <v>27</v>
      </c>
      <c r="F516" s="90" t="s">
        <v>61</v>
      </c>
      <c r="G516" s="90" t="s">
        <v>62</v>
      </c>
    </row>
    <row r="517" spans="1:7">
      <c r="A517" s="88" t="s">
        <v>1155</v>
      </c>
      <c r="B517" s="89" t="s">
        <v>1156</v>
      </c>
      <c r="C517" s="89" t="s">
        <v>36</v>
      </c>
      <c r="D517" s="89"/>
      <c r="E517" s="90" t="s">
        <v>27</v>
      </c>
      <c r="F517" s="90" t="s">
        <v>61</v>
      </c>
      <c r="G517" s="90" t="s">
        <v>62</v>
      </c>
    </row>
    <row r="518" spans="1:7">
      <c r="A518" s="88" t="s">
        <v>1157</v>
      </c>
      <c r="B518" s="89" t="s">
        <v>1158</v>
      </c>
      <c r="C518" s="89" t="s">
        <v>36</v>
      </c>
      <c r="D518" s="89"/>
      <c r="E518" s="90" t="s">
        <v>27</v>
      </c>
      <c r="F518" s="90" t="s">
        <v>102</v>
      </c>
      <c r="G518" s="90" t="s">
        <v>61</v>
      </c>
    </row>
    <row r="519" spans="1:7">
      <c r="A519" s="88" t="s">
        <v>1159</v>
      </c>
      <c r="B519" s="89" t="s">
        <v>1160</v>
      </c>
      <c r="C519" s="89" t="s">
        <v>36</v>
      </c>
      <c r="D519" s="89"/>
      <c r="E519" s="90" t="s">
        <v>27</v>
      </c>
      <c r="F519" s="90" t="s">
        <v>37</v>
      </c>
      <c r="G519" s="90" t="s">
        <v>38</v>
      </c>
    </row>
    <row r="520" spans="1:7">
      <c r="A520" s="88" t="s">
        <v>1161</v>
      </c>
      <c r="B520" s="89" t="s">
        <v>1162</v>
      </c>
      <c r="C520" s="89" t="s">
        <v>36</v>
      </c>
      <c r="D520" s="89"/>
      <c r="E520" s="90" t="s">
        <v>27</v>
      </c>
      <c r="F520" s="90" t="s">
        <v>435</v>
      </c>
      <c r="G520" s="90" t="s">
        <v>41</v>
      </c>
    </row>
    <row r="521" spans="1:7">
      <c r="A521" s="88" t="s">
        <v>1163</v>
      </c>
      <c r="B521" s="89" t="s">
        <v>1164</v>
      </c>
      <c r="C521" s="89" t="s">
        <v>36</v>
      </c>
      <c r="D521" s="89"/>
      <c r="E521" s="90" t="s">
        <v>27</v>
      </c>
      <c r="F521" s="90" t="s">
        <v>177</v>
      </c>
      <c r="G521" s="90" t="s">
        <v>48</v>
      </c>
    </row>
    <row r="522" spans="1:7">
      <c r="A522" s="88" t="s">
        <v>1165</v>
      </c>
      <c r="B522" s="89" t="s">
        <v>1166</v>
      </c>
      <c r="C522" s="89" t="s">
        <v>36</v>
      </c>
      <c r="D522" s="89"/>
      <c r="E522" s="90" t="s">
        <v>27</v>
      </c>
      <c r="F522" s="90" t="s">
        <v>115</v>
      </c>
      <c r="G522" s="90" t="s">
        <v>48</v>
      </c>
    </row>
    <row r="523" spans="1:7">
      <c r="A523" s="88" t="s">
        <v>1167</v>
      </c>
      <c r="B523" s="89" t="s">
        <v>1168</v>
      </c>
      <c r="C523" s="89" t="s">
        <v>36</v>
      </c>
      <c r="D523" s="89"/>
      <c r="E523" s="90" t="s">
        <v>27</v>
      </c>
      <c r="F523" s="90" t="s">
        <v>229</v>
      </c>
      <c r="G523" s="90" t="s">
        <v>62</v>
      </c>
    </row>
    <row r="524" spans="1:7">
      <c r="A524" s="88" t="s">
        <v>1169</v>
      </c>
      <c r="B524" s="89" t="s">
        <v>1170</v>
      </c>
      <c r="C524" s="89" t="s">
        <v>36</v>
      </c>
      <c r="D524" s="89"/>
      <c r="E524" s="90" t="s">
        <v>27</v>
      </c>
      <c r="F524" s="90" t="s">
        <v>260</v>
      </c>
      <c r="G524" s="90" t="s">
        <v>48</v>
      </c>
    </row>
    <row r="525" spans="1:7">
      <c r="A525" s="88" t="s">
        <v>1171</v>
      </c>
      <c r="B525" s="89" t="s">
        <v>1172</v>
      </c>
      <c r="C525" s="89" t="s">
        <v>36</v>
      </c>
      <c r="D525" s="89"/>
      <c r="E525" s="90" t="s">
        <v>27</v>
      </c>
      <c r="F525" s="90" t="s">
        <v>180</v>
      </c>
      <c r="G525" s="90" t="s">
        <v>33</v>
      </c>
    </row>
    <row r="526" spans="1:7">
      <c r="A526" s="88" t="s">
        <v>1173</v>
      </c>
      <c r="B526" s="89" t="s">
        <v>1174</v>
      </c>
      <c r="C526" s="89" t="s">
        <v>36</v>
      </c>
      <c r="D526" s="89"/>
      <c r="E526" s="90" t="s">
        <v>27</v>
      </c>
      <c r="F526" s="90" t="s">
        <v>84</v>
      </c>
      <c r="G526" s="90" t="s">
        <v>81</v>
      </c>
    </row>
    <row r="527" spans="1:7">
      <c r="A527" s="88" t="s">
        <v>1175</v>
      </c>
      <c r="B527" s="89" t="s">
        <v>1176</v>
      </c>
      <c r="C527" s="89" t="s">
        <v>36</v>
      </c>
      <c r="D527" s="89"/>
      <c r="E527" s="90" t="s">
        <v>27</v>
      </c>
      <c r="F527" s="90" t="s">
        <v>133</v>
      </c>
      <c r="G527" s="90" t="s">
        <v>33</v>
      </c>
    </row>
    <row r="528" spans="1:7">
      <c r="A528" s="88" t="s">
        <v>1177</v>
      </c>
      <c r="B528" s="89" t="s">
        <v>1178</v>
      </c>
      <c r="C528" s="89" t="s">
        <v>36</v>
      </c>
      <c r="D528" s="89"/>
      <c r="E528" s="90" t="s">
        <v>27</v>
      </c>
      <c r="F528" s="90" t="s">
        <v>102</v>
      </c>
      <c r="G528" s="90" t="s">
        <v>61</v>
      </c>
    </row>
    <row r="529" spans="1:7">
      <c r="A529" s="88" t="s">
        <v>1179</v>
      </c>
      <c r="B529" s="89" t="s">
        <v>1180</v>
      </c>
      <c r="C529" s="89" t="s">
        <v>36</v>
      </c>
      <c r="D529" s="89"/>
      <c r="E529" s="90" t="s">
        <v>27</v>
      </c>
      <c r="F529" s="90" t="s">
        <v>333</v>
      </c>
      <c r="G529" s="90" t="s">
        <v>48</v>
      </c>
    </row>
    <row r="530" spans="1:7">
      <c r="A530" s="88" t="s">
        <v>1181</v>
      </c>
      <c r="B530" s="89" t="s">
        <v>1182</v>
      </c>
      <c r="C530" s="89" t="s">
        <v>36</v>
      </c>
      <c r="D530" s="89"/>
      <c r="E530" s="90" t="s">
        <v>27</v>
      </c>
      <c r="F530" s="90" t="s">
        <v>328</v>
      </c>
      <c r="G530" s="90" t="s">
        <v>32</v>
      </c>
    </row>
    <row r="531" spans="1:7">
      <c r="A531" s="88" t="s">
        <v>1183</v>
      </c>
      <c r="B531" s="89" t="s">
        <v>1184</v>
      </c>
      <c r="C531" s="89" t="s">
        <v>36</v>
      </c>
      <c r="D531" s="89"/>
      <c r="E531" s="90" t="s">
        <v>27</v>
      </c>
      <c r="F531" s="90" t="s">
        <v>229</v>
      </c>
      <c r="G531" s="90" t="s">
        <v>62</v>
      </c>
    </row>
    <row r="532" spans="1:7">
      <c r="A532" s="88" t="s">
        <v>1221</v>
      </c>
      <c r="B532" s="89" t="s">
        <v>1222</v>
      </c>
      <c r="C532" s="89" t="s">
        <v>190</v>
      </c>
      <c r="D532" s="89" t="s">
        <v>191</v>
      </c>
      <c r="E532" s="90" t="s">
        <v>27</v>
      </c>
      <c r="F532" s="90" t="s">
        <v>130</v>
      </c>
      <c r="G532" s="90" t="s">
        <v>48</v>
      </c>
    </row>
    <row r="533" spans="1:7">
      <c r="A533" s="88" t="s">
        <v>1187</v>
      </c>
      <c r="B533" s="89" t="s">
        <v>1188</v>
      </c>
      <c r="C533" s="89" t="s">
        <v>36</v>
      </c>
      <c r="D533" s="89"/>
      <c r="E533" s="90" t="s">
        <v>27</v>
      </c>
      <c r="F533" s="90" t="s">
        <v>174</v>
      </c>
      <c r="G533" s="90" t="s">
        <v>41</v>
      </c>
    </row>
    <row r="534" spans="1:7">
      <c r="A534" s="88" t="s">
        <v>1189</v>
      </c>
      <c r="B534" s="89" t="s">
        <v>1190</v>
      </c>
      <c r="C534" s="89" t="s">
        <v>36</v>
      </c>
      <c r="D534" s="89"/>
      <c r="E534" s="90" t="s">
        <v>27</v>
      </c>
      <c r="F534" s="90" t="s">
        <v>115</v>
      </c>
      <c r="G534" s="90" t="s">
        <v>48</v>
      </c>
    </row>
    <row r="535" spans="1:7">
      <c r="A535" s="88" t="s">
        <v>1191</v>
      </c>
      <c r="B535" s="89" t="s">
        <v>1192</v>
      </c>
      <c r="C535" s="89" t="s">
        <v>36</v>
      </c>
      <c r="D535" s="89"/>
      <c r="E535" s="90" t="s">
        <v>27</v>
      </c>
      <c r="F535" s="90" t="s">
        <v>52</v>
      </c>
      <c r="G535" s="90" t="s">
        <v>33</v>
      </c>
    </row>
    <row r="536" spans="1:7">
      <c r="A536" s="88" t="s">
        <v>1193</v>
      </c>
      <c r="B536" s="89" t="s">
        <v>1194</v>
      </c>
      <c r="C536" s="89" t="s">
        <v>36</v>
      </c>
      <c r="D536" s="89"/>
      <c r="E536" s="90" t="s">
        <v>27</v>
      </c>
      <c r="F536" s="90" t="s">
        <v>398</v>
      </c>
      <c r="G536" s="90" t="s">
        <v>42</v>
      </c>
    </row>
    <row r="537" spans="1:7">
      <c r="A537" s="88" t="s">
        <v>1195</v>
      </c>
      <c r="B537" s="89" t="s">
        <v>1196</v>
      </c>
      <c r="C537" s="89" t="s">
        <v>36</v>
      </c>
      <c r="D537" s="89"/>
      <c r="E537" s="90" t="s">
        <v>27</v>
      </c>
      <c r="F537" s="90" t="s">
        <v>224</v>
      </c>
      <c r="G537" s="90" t="s">
        <v>52</v>
      </c>
    </row>
    <row r="538" spans="1:7">
      <c r="A538" s="88" t="s">
        <v>1197</v>
      </c>
      <c r="B538" s="89" t="s">
        <v>1198</v>
      </c>
      <c r="C538" s="89" t="s">
        <v>36</v>
      </c>
      <c r="D538" s="89"/>
      <c r="E538" s="90" t="s">
        <v>27</v>
      </c>
      <c r="F538" s="90" t="s">
        <v>415</v>
      </c>
      <c r="G538" s="90" t="s">
        <v>61</v>
      </c>
    </row>
    <row r="539" spans="1:7">
      <c r="A539" s="88" t="s">
        <v>1199</v>
      </c>
      <c r="B539" s="89" t="s">
        <v>1200</v>
      </c>
      <c r="C539" s="89" t="s">
        <v>36</v>
      </c>
      <c r="D539" s="89"/>
      <c r="E539" s="90" t="s">
        <v>27</v>
      </c>
      <c r="F539" s="90" t="s">
        <v>246</v>
      </c>
      <c r="G539" s="90" t="s">
        <v>61</v>
      </c>
    </row>
    <row r="540" spans="1:7">
      <c r="A540" s="88" t="s">
        <v>1201</v>
      </c>
      <c r="B540" s="89" t="s">
        <v>1202</v>
      </c>
      <c r="C540" s="89" t="s">
        <v>36</v>
      </c>
      <c r="D540" s="89"/>
      <c r="E540" s="90" t="s">
        <v>27</v>
      </c>
      <c r="F540" s="90" t="s">
        <v>115</v>
      </c>
      <c r="G540" s="90" t="s">
        <v>48</v>
      </c>
    </row>
    <row r="541" spans="1:7">
      <c r="A541" s="88" t="s">
        <v>1203</v>
      </c>
      <c r="B541" s="89" t="s">
        <v>1204</v>
      </c>
      <c r="C541" s="89" t="s">
        <v>36</v>
      </c>
      <c r="D541" s="89"/>
      <c r="E541" s="90" t="s">
        <v>27</v>
      </c>
      <c r="F541" s="90" t="s">
        <v>102</v>
      </c>
      <c r="G541" s="90" t="s">
        <v>61</v>
      </c>
    </row>
    <row r="542" spans="1:7">
      <c r="A542" s="88" t="s">
        <v>1205</v>
      </c>
      <c r="B542" s="89" t="s">
        <v>1206</v>
      </c>
      <c r="C542" s="89" t="s">
        <v>36</v>
      </c>
      <c r="D542" s="89"/>
      <c r="E542" s="90" t="s">
        <v>27</v>
      </c>
      <c r="F542" s="90" t="s">
        <v>37</v>
      </c>
      <c r="G542" s="90" t="s">
        <v>38</v>
      </c>
    </row>
    <row r="543" spans="1:7">
      <c r="A543" s="88" t="s">
        <v>1207</v>
      </c>
      <c r="B543" s="89" t="s">
        <v>1208</v>
      </c>
      <c r="C543" s="89" t="s">
        <v>36</v>
      </c>
      <c r="D543" s="89"/>
      <c r="E543" s="90" t="s">
        <v>27</v>
      </c>
      <c r="F543" s="90" t="s">
        <v>391</v>
      </c>
      <c r="G543" s="90" t="s">
        <v>61</v>
      </c>
    </row>
    <row r="544" spans="1:7">
      <c r="A544" s="88" t="s">
        <v>1209</v>
      </c>
      <c r="B544" s="89" t="s">
        <v>1210</v>
      </c>
      <c r="C544" s="89" t="s">
        <v>36</v>
      </c>
      <c r="D544" s="89"/>
      <c r="E544" s="90" t="s">
        <v>27</v>
      </c>
      <c r="F544" s="90" t="s">
        <v>37</v>
      </c>
      <c r="G544" s="90" t="s">
        <v>38</v>
      </c>
    </row>
    <row r="545" spans="1:7">
      <c r="A545" s="88" t="s">
        <v>1211</v>
      </c>
      <c r="B545" s="89" t="s">
        <v>1212</v>
      </c>
      <c r="C545" s="89" t="s">
        <v>36</v>
      </c>
      <c r="D545" s="89"/>
      <c r="E545" s="90" t="s">
        <v>27</v>
      </c>
      <c r="F545" s="90" t="s">
        <v>177</v>
      </c>
      <c r="G545" s="90" t="s">
        <v>48</v>
      </c>
    </row>
    <row r="546" spans="1:7">
      <c r="A546" s="88" t="s">
        <v>1213</v>
      </c>
      <c r="B546" s="89" t="s">
        <v>1214</v>
      </c>
      <c r="C546" s="89" t="s">
        <v>36</v>
      </c>
      <c r="D546" s="89"/>
      <c r="E546" s="90" t="s">
        <v>27</v>
      </c>
      <c r="F546" s="90" t="s">
        <v>121</v>
      </c>
      <c r="G546" s="90" t="s">
        <v>38</v>
      </c>
    </row>
    <row r="547" spans="1:7">
      <c r="A547" s="88" t="s">
        <v>1215</v>
      </c>
      <c r="B547" s="89" t="s">
        <v>1216</v>
      </c>
      <c r="C547" s="89" t="s">
        <v>36</v>
      </c>
      <c r="D547" s="89"/>
      <c r="E547" s="90" t="s">
        <v>27</v>
      </c>
      <c r="F547" s="90" t="s">
        <v>102</v>
      </c>
      <c r="G547" s="90" t="s">
        <v>61</v>
      </c>
    </row>
    <row r="548" spans="1:7">
      <c r="A548" s="88" t="s">
        <v>1217</v>
      </c>
      <c r="B548" s="89" t="s">
        <v>1218</v>
      </c>
      <c r="C548" s="89" t="s">
        <v>36</v>
      </c>
      <c r="D548" s="89"/>
      <c r="E548" s="90" t="s">
        <v>27</v>
      </c>
      <c r="F548" s="90" t="s">
        <v>130</v>
      </c>
      <c r="G548" s="90" t="s">
        <v>48</v>
      </c>
    </row>
    <row r="549" spans="1:7">
      <c r="A549" s="88" t="s">
        <v>1219</v>
      </c>
      <c r="B549" s="89" t="s">
        <v>1220</v>
      </c>
      <c r="C549" s="89" t="s">
        <v>36</v>
      </c>
      <c r="D549" s="89"/>
      <c r="E549" s="90" t="s">
        <v>27</v>
      </c>
      <c r="F549" s="90" t="s">
        <v>48</v>
      </c>
      <c r="G549" s="90" t="s">
        <v>76</v>
      </c>
    </row>
    <row r="550" spans="1:7">
      <c r="A550" s="88" t="s">
        <v>1971</v>
      </c>
      <c r="B550" s="89" t="s">
        <v>1972</v>
      </c>
      <c r="C550" s="89" t="s">
        <v>26</v>
      </c>
      <c r="D550" s="89" t="s">
        <v>191</v>
      </c>
      <c r="E550" s="90" t="s">
        <v>27</v>
      </c>
      <c r="F550" s="90" t="s">
        <v>328</v>
      </c>
      <c r="G550" s="90" t="s">
        <v>32</v>
      </c>
    </row>
    <row r="551" spans="1:7">
      <c r="A551" s="88" t="s">
        <v>1223</v>
      </c>
      <c r="B551" s="89" t="s">
        <v>1224</v>
      </c>
      <c r="C551" s="89" t="s">
        <v>36</v>
      </c>
      <c r="D551" s="89"/>
      <c r="E551" s="90" t="s">
        <v>27</v>
      </c>
      <c r="F551" s="90" t="s">
        <v>90</v>
      </c>
      <c r="G551" s="90" t="s">
        <v>76</v>
      </c>
    </row>
    <row r="552" spans="1:7">
      <c r="A552" s="88" t="s">
        <v>1225</v>
      </c>
      <c r="B552" s="89" t="s">
        <v>1226</v>
      </c>
      <c r="C552" s="89" t="s">
        <v>36</v>
      </c>
      <c r="D552" s="89"/>
      <c r="E552" s="90" t="s">
        <v>27</v>
      </c>
      <c r="F552" s="90" t="s">
        <v>180</v>
      </c>
      <c r="G552" s="90" t="s">
        <v>33</v>
      </c>
    </row>
    <row r="553" spans="1:7">
      <c r="A553" s="88" t="s">
        <v>1227</v>
      </c>
      <c r="B553" s="89" t="s">
        <v>1228</v>
      </c>
      <c r="C553" s="89" t="s">
        <v>36</v>
      </c>
      <c r="D553" s="89"/>
      <c r="E553" s="90" t="s">
        <v>27</v>
      </c>
      <c r="F553" s="90" t="s">
        <v>37</v>
      </c>
      <c r="G553" s="90" t="s">
        <v>38</v>
      </c>
    </row>
    <row r="554" spans="1:7">
      <c r="A554" s="88" t="s">
        <v>1229</v>
      </c>
      <c r="B554" s="89" t="s">
        <v>1230</v>
      </c>
      <c r="C554" s="89" t="s">
        <v>36</v>
      </c>
      <c r="D554" s="89"/>
      <c r="E554" s="90" t="s">
        <v>27</v>
      </c>
      <c r="F554" s="90" t="s">
        <v>796</v>
      </c>
      <c r="G554" s="90" t="s">
        <v>42</v>
      </c>
    </row>
    <row r="555" spans="1:7">
      <c r="A555" s="88" t="s">
        <v>1231</v>
      </c>
      <c r="B555" s="89" t="s">
        <v>1232</v>
      </c>
      <c r="C555" s="89" t="s">
        <v>36</v>
      </c>
      <c r="D555" s="89"/>
      <c r="E555" s="90" t="s">
        <v>27</v>
      </c>
      <c r="F555" s="90" t="s">
        <v>695</v>
      </c>
      <c r="G555" s="90" t="s">
        <v>38</v>
      </c>
    </row>
    <row r="556" spans="1:7">
      <c r="A556" s="88" t="s">
        <v>1233</v>
      </c>
      <c r="B556" s="89" t="s">
        <v>1234</v>
      </c>
      <c r="C556" s="89" t="s">
        <v>36</v>
      </c>
      <c r="D556" s="89"/>
      <c r="E556" s="90" t="s">
        <v>27</v>
      </c>
      <c r="F556" s="90" t="s">
        <v>796</v>
      </c>
      <c r="G556" s="90" t="s">
        <v>42</v>
      </c>
    </row>
    <row r="557" spans="1:7">
      <c r="A557" s="88" t="s">
        <v>1235</v>
      </c>
      <c r="B557" s="89" t="s">
        <v>1236</v>
      </c>
      <c r="C557" s="89" t="s">
        <v>36</v>
      </c>
      <c r="D557" s="89"/>
      <c r="E557" s="90" t="s">
        <v>27</v>
      </c>
      <c r="F557" s="90" t="s">
        <v>51</v>
      </c>
      <c r="G557" s="90" t="s">
        <v>52</v>
      </c>
    </row>
    <row r="558" spans="1:7">
      <c r="A558" s="88" t="s">
        <v>1237</v>
      </c>
      <c r="B558" s="89" t="s">
        <v>1238</v>
      </c>
      <c r="C558" s="89" t="s">
        <v>26</v>
      </c>
      <c r="D558" s="89"/>
      <c r="E558" s="90" t="s">
        <v>27</v>
      </c>
      <c r="F558" s="90" t="s">
        <v>422</v>
      </c>
      <c r="G558" s="90" t="s">
        <v>38</v>
      </c>
    </row>
    <row r="559" spans="1:7">
      <c r="A559" s="88" t="s">
        <v>1239</v>
      </c>
      <c r="B559" s="89" t="s">
        <v>1240</v>
      </c>
      <c r="C559" s="89" t="s">
        <v>36</v>
      </c>
      <c r="D559" s="89"/>
      <c r="E559" s="90" t="s">
        <v>27</v>
      </c>
      <c r="F559" s="90" t="s">
        <v>448</v>
      </c>
      <c r="G559" s="90" t="s">
        <v>61</v>
      </c>
    </row>
    <row r="560" spans="1:7">
      <c r="A560" s="88" t="s">
        <v>1241</v>
      </c>
      <c r="B560" s="89" t="s">
        <v>1242</v>
      </c>
      <c r="C560" s="89" t="s">
        <v>36</v>
      </c>
      <c r="D560" s="89"/>
      <c r="E560" s="90" t="s">
        <v>27</v>
      </c>
      <c r="F560" s="90" t="s">
        <v>65</v>
      </c>
      <c r="G560" s="90" t="s">
        <v>38</v>
      </c>
    </row>
    <row r="561" spans="1:7">
      <c r="A561" s="88" t="s">
        <v>1243</v>
      </c>
      <c r="B561" s="89" t="s">
        <v>1244</v>
      </c>
      <c r="C561" s="89" t="s">
        <v>26</v>
      </c>
      <c r="D561" s="89"/>
      <c r="E561" s="90" t="s">
        <v>27</v>
      </c>
      <c r="F561" s="90" t="s">
        <v>90</v>
      </c>
      <c r="G561" s="90" t="s">
        <v>76</v>
      </c>
    </row>
    <row r="562" spans="1:7">
      <c r="A562" s="88" t="s">
        <v>1245</v>
      </c>
      <c r="B562" s="89" t="s">
        <v>1246</v>
      </c>
      <c r="C562" s="89" t="s">
        <v>26</v>
      </c>
      <c r="D562" s="89"/>
      <c r="E562" s="90" t="s">
        <v>27</v>
      </c>
      <c r="F562" s="90" t="s">
        <v>33</v>
      </c>
      <c r="G562" s="90" t="s">
        <v>81</v>
      </c>
    </row>
    <row r="563" spans="1:7">
      <c r="A563" s="88" t="s">
        <v>1247</v>
      </c>
      <c r="B563" s="89" t="s">
        <v>1248</v>
      </c>
      <c r="C563" s="89" t="s">
        <v>36</v>
      </c>
      <c r="D563" s="89"/>
      <c r="E563" s="90" t="s">
        <v>27</v>
      </c>
      <c r="F563" s="90" t="s">
        <v>398</v>
      </c>
      <c r="G563" s="90" t="s">
        <v>42</v>
      </c>
    </row>
    <row r="564" spans="1:7">
      <c r="A564" s="88" t="s">
        <v>1249</v>
      </c>
      <c r="B564" s="89" t="s">
        <v>1250</v>
      </c>
      <c r="C564" s="89" t="s">
        <v>36</v>
      </c>
      <c r="D564" s="89"/>
      <c r="E564" s="90" t="s">
        <v>27</v>
      </c>
      <c r="F564" s="90" t="s">
        <v>1104</v>
      </c>
      <c r="G564" s="90" t="s">
        <v>32</v>
      </c>
    </row>
    <row r="565" spans="1:7">
      <c r="A565" s="88" t="s">
        <v>1251</v>
      </c>
      <c r="B565" s="89" t="s">
        <v>1252</v>
      </c>
      <c r="C565" s="89" t="s">
        <v>36</v>
      </c>
      <c r="D565" s="89"/>
      <c r="E565" s="90" t="s">
        <v>27</v>
      </c>
      <c r="F565" s="90" t="s">
        <v>33</v>
      </c>
      <c r="G565" s="90" t="s">
        <v>81</v>
      </c>
    </row>
    <row r="566" spans="1:7">
      <c r="A566" s="88" t="s">
        <v>1607</v>
      </c>
      <c r="B566" s="89" t="s">
        <v>1608</v>
      </c>
      <c r="C566" s="89" t="s">
        <v>26</v>
      </c>
      <c r="D566" s="89" t="s">
        <v>191</v>
      </c>
      <c r="E566" s="90" t="s">
        <v>27</v>
      </c>
      <c r="F566" s="90" t="s">
        <v>47</v>
      </c>
      <c r="G566" s="90" t="s">
        <v>48</v>
      </c>
    </row>
    <row r="567" spans="1:7">
      <c r="A567" s="88" t="s">
        <v>1255</v>
      </c>
      <c r="B567" s="89" t="s">
        <v>1256</v>
      </c>
      <c r="C567" s="89" t="s">
        <v>36</v>
      </c>
      <c r="D567" s="89"/>
      <c r="E567" s="90" t="s">
        <v>27</v>
      </c>
      <c r="F567" s="90" t="s">
        <v>468</v>
      </c>
      <c r="G567" s="90" t="s">
        <v>48</v>
      </c>
    </row>
    <row r="568" spans="1:7">
      <c r="A568" s="88" t="s">
        <v>1257</v>
      </c>
      <c r="B568" s="89" t="s">
        <v>1258</v>
      </c>
      <c r="C568" s="89" t="s">
        <v>36</v>
      </c>
      <c r="D568" s="89"/>
      <c r="E568" s="90" t="s">
        <v>27</v>
      </c>
      <c r="F568" s="90" t="s">
        <v>118</v>
      </c>
      <c r="G568" s="90" t="s">
        <v>61</v>
      </c>
    </row>
    <row r="569" spans="1:7">
      <c r="A569" s="88" t="s">
        <v>1259</v>
      </c>
      <c r="B569" s="89" t="s">
        <v>1260</v>
      </c>
      <c r="C569" s="89" t="s">
        <v>36</v>
      </c>
      <c r="D569" s="89"/>
      <c r="E569" s="90" t="s">
        <v>27</v>
      </c>
      <c r="F569" s="90" t="s">
        <v>468</v>
      </c>
      <c r="G569" s="90" t="s">
        <v>48</v>
      </c>
    </row>
    <row r="570" spans="1:7">
      <c r="A570" s="88" t="s">
        <v>1261</v>
      </c>
      <c r="B570" s="89" t="s">
        <v>1262</v>
      </c>
      <c r="C570" s="89" t="s">
        <v>36</v>
      </c>
      <c r="D570" s="89"/>
      <c r="E570" s="90" t="s">
        <v>27</v>
      </c>
      <c r="F570" s="90" t="s">
        <v>206</v>
      </c>
      <c r="G570" s="90" t="s">
        <v>38</v>
      </c>
    </row>
    <row r="571" spans="1:7">
      <c r="A571" s="88" t="s">
        <v>1263</v>
      </c>
      <c r="B571" s="89" t="s">
        <v>1264</v>
      </c>
      <c r="C571" s="89" t="s">
        <v>36</v>
      </c>
      <c r="D571" s="89"/>
      <c r="E571" s="90" t="s">
        <v>27</v>
      </c>
      <c r="F571" s="90" t="s">
        <v>468</v>
      </c>
      <c r="G571" s="90" t="s">
        <v>48</v>
      </c>
    </row>
    <row r="572" spans="1:7">
      <c r="A572" s="88" t="s">
        <v>1265</v>
      </c>
      <c r="B572" s="89" t="s">
        <v>1266</v>
      </c>
      <c r="C572" s="89" t="s">
        <v>36</v>
      </c>
      <c r="D572" s="89"/>
      <c r="E572" s="90" t="s">
        <v>27</v>
      </c>
      <c r="F572" s="90" t="s">
        <v>118</v>
      </c>
      <c r="G572" s="90" t="s">
        <v>61</v>
      </c>
    </row>
    <row r="573" spans="1:7">
      <c r="A573" s="88" t="s">
        <v>1267</v>
      </c>
      <c r="B573" s="89" t="s">
        <v>1268</v>
      </c>
      <c r="C573" s="89" t="s">
        <v>36</v>
      </c>
      <c r="D573" s="89"/>
      <c r="E573" s="90" t="s">
        <v>27</v>
      </c>
      <c r="F573" s="90" t="s">
        <v>528</v>
      </c>
      <c r="G573" s="90" t="s">
        <v>33</v>
      </c>
    </row>
    <row r="574" spans="1:7">
      <c r="A574" s="88" t="s">
        <v>1269</v>
      </c>
      <c r="B574" s="89" t="s">
        <v>1270</v>
      </c>
      <c r="C574" s="89" t="s">
        <v>36</v>
      </c>
      <c r="D574" s="89"/>
      <c r="E574" s="90" t="s">
        <v>27</v>
      </c>
      <c r="F574" s="90" t="s">
        <v>61</v>
      </c>
      <c r="G574" s="90" t="s">
        <v>62</v>
      </c>
    </row>
    <row r="575" spans="1:7">
      <c r="A575" s="88" t="s">
        <v>1271</v>
      </c>
      <c r="B575" s="89" t="s">
        <v>1272</v>
      </c>
      <c r="C575" s="89" t="s">
        <v>36</v>
      </c>
      <c r="D575" s="89"/>
      <c r="E575" s="90" t="s">
        <v>27</v>
      </c>
      <c r="F575" s="90" t="s">
        <v>145</v>
      </c>
      <c r="G575" s="90" t="s">
        <v>41</v>
      </c>
    </row>
    <row r="576" spans="1:7">
      <c r="A576" s="88" t="s">
        <v>1273</v>
      </c>
      <c r="B576" s="89" t="s">
        <v>1274</v>
      </c>
      <c r="C576" s="89" t="s">
        <v>36</v>
      </c>
      <c r="D576" s="89"/>
      <c r="E576" s="90" t="s">
        <v>27</v>
      </c>
      <c r="F576" s="90" t="s">
        <v>214</v>
      </c>
      <c r="G576" s="90" t="s">
        <v>33</v>
      </c>
    </row>
    <row r="577" spans="1:7">
      <c r="A577" s="88" t="s">
        <v>1275</v>
      </c>
      <c r="B577" s="89" t="s">
        <v>1276</v>
      </c>
      <c r="C577" s="89" t="s">
        <v>372</v>
      </c>
      <c r="D577" s="89"/>
      <c r="E577" s="89" t="s">
        <v>27</v>
      </c>
      <c r="F577" s="89">
        <v>92</v>
      </c>
      <c r="G577" s="89">
        <v>11</v>
      </c>
    </row>
    <row r="578" spans="1:7">
      <c r="A578" s="88" t="s">
        <v>1277</v>
      </c>
      <c r="B578" s="89" t="s">
        <v>1278</v>
      </c>
      <c r="C578" s="89" t="s">
        <v>36</v>
      </c>
      <c r="D578" s="89"/>
      <c r="E578" s="90" t="s">
        <v>27</v>
      </c>
      <c r="F578" s="90" t="s">
        <v>269</v>
      </c>
      <c r="G578" s="90" t="s">
        <v>32</v>
      </c>
    </row>
    <row r="579" spans="1:7">
      <c r="A579" s="88" t="s">
        <v>1279</v>
      </c>
      <c r="B579" s="89" t="s">
        <v>1280</v>
      </c>
      <c r="C579" s="89" t="s">
        <v>26</v>
      </c>
      <c r="D579" s="89"/>
      <c r="E579" s="90" t="s">
        <v>27</v>
      </c>
      <c r="F579" s="90" t="s">
        <v>118</v>
      </c>
      <c r="G579" s="90" t="s">
        <v>61</v>
      </c>
    </row>
    <row r="580" spans="1:7">
      <c r="A580" s="88" t="s">
        <v>1281</v>
      </c>
      <c r="B580" s="89" t="s">
        <v>1282</v>
      </c>
      <c r="C580" s="89" t="s">
        <v>36</v>
      </c>
      <c r="D580" s="89"/>
      <c r="E580" s="90" t="s">
        <v>27</v>
      </c>
      <c r="F580" s="90" t="s">
        <v>102</v>
      </c>
      <c r="G580" s="90" t="s">
        <v>61</v>
      </c>
    </row>
    <row r="581" spans="1:7">
      <c r="A581" s="88" t="s">
        <v>1283</v>
      </c>
      <c r="B581" s="89" t="s">
        <v>1284</v>
      </c>
      <c r="C581" s="89" t="s">
        <v>26</v>
      </c>
      <c r="D581" s="89"/>
      <c r="E581" s="90" t="s">
        <v>27</v>
      </c>
      <c r="F581" s="90" t="s">
        <v>328</v>
      </c>
      <c r="G581" s="90" t="s">
        <v>32</v>
      </c>
    </row>
    <row r="582" spans="1:7">
      <c r="A582" s="88" t="s">
        <v>1285</v>
      </c>
      <c r="B582" s="89" t="s">
        <v>1286</v>
      </c>
      <c r="C582" s="89" t="s">
        <v>36</v>
      </c>
      <c r="D582" s="89"/>
      <c r="E582" s="90" t="s">
        <v>27</v>
      </c>
      <c r="F582" s="90" t="s">
        <v>32</v>
      </c>
      <c r="G582" s="90" t="s">
        <v>33</v>
      </c>
    </row>
    <row r="583" spans="1:7">
      <c r="A583" s="88" t="s">
        <v>1287</v>
      </c>
      <c r="B583" s="89" t="s">
        <v>1288</v>
      </c>
      <c r="C583" s="89" t="s">
        <v>36</v>
      </c>
      <c r="D583" s="89"/>
      <c r="E583" s="90" t="s">
        <v>27</v>
      </c>
      <c r="F583" s="90" t="s">
        <v>133</v>
      </c>
      <c r="G583" s="90" t="s">
        <v>33</v>
      </c>
    </row>
    <row r="584" spans="1:7">
      <c r="A584" s="88" t="s">
        <v>1289</v>
      </c>
      <c r="B584" s="89" t="s">
        <v>1290</v>
      </c>
      <c r="C584" s="89" t="s">
        <v>36</v>
      </c>
      <c r="D584" s="89"/>
      <c r="E584" s="90" t="s">
        <v>27</v>
      </c>
      <c r="F584" s="90" t="s">
        <v>87</v>
      </c>
      <c r="G584" s="90" t="s">
        <v>38</v>
      </c>
    </row>
    <row r="585" spans="1:7">
      <c r="A585" s="88" t="s">
        <v>1291</v>
      </c>
      <c r="B585" s="89" t="s">
        <v>1292</v>
      </c>
      <c r="C585" s="89" t="s">
        <v>26</v>
      </c>
      <c r="D585" s="89"/>
      <c r="E585" s="90" t="s">
        <v>27</v>
      </c>
      <c r="F585" s="90" t="s">
        <v>136</v>
      </c>
      <c r="G585" s="90" t="s">
        <v>61</v>
      </c>
    </row>
    <row r="586" spans="1:7">
      <c r="A586" s="88" t="s">
        <v>1293</v>
      </c>
      <c r="B586" s="89" t="s">
        <v>1294</v>
      </c>
      <c r="C586" s="89" t="s">
        <v>36</v>
      </c>
      <c r="D586" s="89"/>
      <c r="E586" s="90" t="s">
        <v>27</v>
      </c>
      <c r="F586" s="90" t="s">
        <v>136</v>
      </c>
      <c r="G586" s="90" t="s">
        <v>61</v>
      </c>
    </row>
    <row r="587" spans="1:7">
      <c r="A587" s="88" t="s">
        <v>1295</v>
      </c>
      <c r="B587" s="89" t="s">
        <v>1296</v>
      </c>
      <c r="C587" s="89" t="s">
        <v>36</v>
      </c>
      <c r="D587" s="89"/>
      <c r="E587" s="90" t="s">
        <v>27</v>
      </c>
      <c r="F587" s="90" t="s">
        <v>744</v>
      </c>
      <c r="G587" s="90" t="s">
        <v>52</v>
      </c>
    </row>
    <row r="588" spans="1:7">
      <c r="A588" s="88" t="s">
        <v>1297</v>
      </c>
      <c r="B588" s="89" t="s">
        <v>1298</v>
      </c>
      <c r="C588" s="89" t="s">
        <v>36</v>
      </c>
      <c r="D588" s="89"/>
      <c r="E588" s="90" t="s">
        <v>27</v>
      </c>
      <c r="F588" s="90" t="s">
        <v>382</v>
      </c>
      <c r="G588" s="90" t="s">
        <v>33</v>
      </c>
    </row>
    <row r="589" spans="1:7">
      <c r="A589" s="88" t="s">
        <v>1299</v>
      </c>
      <c r="B589" s="89" t="s">
        <v>1300</v>
      </c>
      <c r="C589" s="89" t="s">
        <v>36</v>
      </c>
      <c r="D589" s="89"/>
      <c r="E589" s="90" t="s">
        <v>27</v>
      </c>
      <c r="F589" s="90" t="s">
        <v>382</v>
      </c>
      <c r="G589" s="90" t="s">
        <v>33</v>
      </c>
    </row>
    <row r="590" spans="1:7">
      <c r="A590" s="88" t="s">
        <v>1301</v>
      </c>
      <c r="B590" s="89" t="s">
        <v>1302</v>
      </c>
      <c r="C590" s="89" t="s">
        <v>26</v>
      </c>
      <c r="D590" s="89"/>
      <c r="E590" s="90" t="s">
        <v>27</v>
      </c>
      <c r="F590" s="90" t="s">
        <v>286</v>
      </c>
      <c r="G590" s="90" t="s">
        <v>42</v>
      </c>
    </row>
    <row r="591" spans="1:7">
      <c r="A591" s="88" t="s">
        <v>1303</v>
      </c>
      <c r="B591" s="89" t="s">
        <v>1304</v>
      </c>
      <c r="C591" s="89" t="s">
        <v>36</v>
      </c>
      <c r="D591" s="89"/>
      <c r="E591" s="90" t="s">
        <v>27</v>
      </c>
      <c r="F591" s="90" t="s">
        <v>257</v>
      </c>
      <c r="G591" s="90" t="s">
        <v>42</v>
      </c>
    </row>
    <row r="592" spans="1:7">
      <c r="A592" s="88" t="s">
        <v>1305</v>
      </c>
      <c r="B592" s="89" t="s">
        <v>1306</v>
      </c>
      <c r="C592" s="89" t="s">
        <v>36</v>
      </c>
      <c r="D592" s="89"/>
      <c r="E592" s="90" t="s">
        <v>27</v>
      </c>
      <c r="F592" s="90" t="s">
        <v>162</v>
      </c>
      <c r="G592" s="90" t="s">
        <v>62</v>
      </c>
    </row>
    <row r="593" spans="1:7">
      <c r="A593" s="88" t="s">
        <v>1307</v>
      </c>
      <c r="B593" s="89" t="s">
        <v>1308</v>
      </c>
      <c r="C593" s="89" t="s">
        <v>36</v>
      </c>
      <c r="D593" s="89"/>
      <c r="E593" s="90" t="s">
        <v>27</v>
      </c>
      <c r="F593" s="90" t="s">
        <v>52</v>
      </c>
      <c r="G593" s="90" t="s">
        <v>33</v>
      </c>
    </row>
    <row r="594" spans="1:7">
      <c r="A594" s="88" t="s">
        <v>1309</v>
      </c>
      <c r="B594" s="89" t="s">
        <v>1310</v>
      </c>
      <c r="C594" s="89" t="s">
        <v>26</v>
      </c>
      <c r="D594" s="89"/>
      <c r="E594" s="90" t="s">
        <v>27</v>
      </c>
      <c r="F594" s="90" t="s">
        <v>468</v>
      </c>
      <c r="G594" s="90" t="s">
        <v>48</v>
      </c>
    </row>
    <row r="595" spans="1:7">
      <c r="A595" s="88" t="s">
        <v>1311</v>
      </c>
      <c r="B595" s="89" t="s">
        <v>1312</v>
      </c>
      <c r="C595" s="89" t="s">
        <v>36</v>
      </c>
      <c r="D595" s="89"/>
      <c r="E595" s="90" t="s">
        <v>27</v>
      </c>
      <c r="F595" s="90" t="s">
        <v>133</v>
      </c>
      <c r="G595" s="90" t="s">
        <v>33</v>
      </c>
    </row>
    <row r="596" spans="1:7">
      <c r="A596" s="88" t="s">
        <v>1313</v>
      </c>
      <c r="B596" s="89" t="s">
        <v>1314</v>
      </c>
      <c r="C596" s="89" t="s">
        <v>26</v>
      </c>
      <c r="D596" s="89"/>
      <c r="E596" s="90" t="s">
        <v>27</v>
      </c>
      <c r="F596" s="90" t="s">
        <v>293</v>
      </c>
      <c r="G596" s="90" t="s">
        <v>52</v>
      </c>
    </row>
    <row r="597" spans="1:7">
      <c r="A597" s="88" t="s">
        <v>1315</v>
      </c>
      <c r="B597" s="89" t="s">
        <v>1316</v>
      </c>
      <c r="C597" s="89" t="s">
        <v>36</v>
      </c>
      <c r="D597" s="89"/>
      <c r="E597" s="90" t="s">
        <v>27</v>
      </c>
      <c r="F597" s="90" t="s">
        <v>121</v>
      </c>
      <c r="G597" s="90" t="s">
        <v>38</v>
      </c>
    </row>
    <row r="598" spans="1:7">
      <c r="A598" s="88" t="s">
        <v>1317</v>
      </c>
      <c r="B598" s="89" t="s">
        <v>1318</v>
      </c>
      <c r="C598" s="89" t="s">
        <v>36</v>
      </c>
      <c r="D598" s="89"/>
      <c r="E598" s="90" t="s">
        <v>27</v>
      </c>
      <c r="F598" s="90" t="s">
        <v>555</v>
      </c>
      <c r="G598" s="90" t="s">
        <v>42</v>
      </c>
    </row>
    <row r="599" spans="1:7">
      <c r="A599" s="88" t="s">
        <v>1319</v>
      </c>
      <c r="B599" s="89" t="s">
        <v>1320</v>
      </c>
      <c r="C599" s="89" t="s">
        <v>36</v>
      </c>
      <c r="D599" s="89"/>
      <c r="E599" s="90" t="s">
        <v>27</v>
      </c>
      <c r="F599" s="90" t="s">
        <v>52</v>
      </c>
      <c r="G599" s="90" t="s">
        <v>33</v>
      </c>
    </row>
    <row r="600" spans="1:7">
      <c r="A600" s="88" t="s">
        <v>1321</v>
      </c>
      <c r="B600" s="89" t="s">
        <v>1322</v>
      </c>
      <c r="C600" s="89" t="s">
        <v>36</v>
      </c>
      <c r="D600" s="89"/>
      <c r="E600" s="90" t="s">
        <v>27</v>
      </c>
      <c r="F600" s="90" t="s">
        <v>303</v>
      </c>
      <c r="G600" s="90" t="s">
        <v>48</v>
      </c>
    </row>
    <row r="601" spans="1:7">
      <c r="A601" s="88" t="s">
        <v>1323</v>
      </c>
      <c r="B601" s="89" t="s">
        <v>1324</v>
      </c>
      <c r="C601" s="89" t="s">
        <v>36</v>
      </c>
      <c r="D601" s="89"/>
      <c r="E601" s="90" t="s">
        <v>27</v>
      </c>
      <c r="F601" s="90" t="s">
        <v>528</v>
      </c>
      <c r="G601" s="90" t="s">
        <v>33</v>
      </c>
    </row>
    <row r="602" spans="1:7">
      <c r="A602" s="88" t="s">
        <v>1325</v>
      </c>
      <c r="B602" s="89" t="s">
        <v>1326</v>
      </c>
      <c r="C602" s="89" t="s">
        <v>36</v>
      </c>
      <c r="D602" s="89"/>
      <c r="E602" s="90" t="s">
        <v>27</v>
      </c>
      <c r="F602" s="90" t="s">
        <v>115</v>
      </c>
      <c r="G602" s="90" t="s">
        <v>48</v>
      </c>
    </row>
    <row r="603" spans="1:7">
      <c r="A603" s="88" t="s">
        <v>1327</v>
      </c>
      <c r="B603" s="89" t="s">
        <v>1328</v>
      </c>
      <c r="C603" s="89" t="s">
        <v>36</v>
      </c>
      <c r="D603" s="89"/>
      <c r="E603" s="90" t="s">
        <v>27</v>
      </c>
      <c r="F603" s="90" t="s">
        <v>84</v>
      </c>
      <c r="G603" s="90" t="s">
        <v>81</v>
      </c>
    </row>
    <row r="604" spans="1:7">
      <c r="A604" s="88" t="s">
        <v>1329</v>
      </c>
      <c r="B604" s="89" t="s">
        <v>1330</v>
      </c>
      <c r="C604" s="89" t="s">
        <v>36</v>
      </c>
      <c r="D604" s="89"/>
      <c r="E604" s="90" t="s">
        <v>27</v>
      </c>
      <c r="F604" s="90" t="s">
        <v>142</v>
      </c>
      <c r="G604" s="90" t="s">
        <v>76</v>
      </c>
    </row>
    <row r="605" spans="1:7">
      <c r="A605" s="88" t="s">
        <v>1331</v>
      </c>
      <c r="B605" s="89" t="s">
        <v>1332</v>
      </c>
      <c r="C605" s="89" t="s">
        <v>36</v>
      </c>
      <c r="D605" s="89"/>
      <c r="E605" s="90" t="s">
        <v>27</v>
      </c>
      <c r="F605" s="90" t="s">
        <v>33</v>
      </c>
      <c r="G605" s="90" t="s">
        <v>81</v>
      </c>
    </row>
    <row r="606" spans="1:7">
      <c r="A606" s="88" t="s">
        <v>1333</v>
      </c>
      <c r="B606" s="89" t="s">
        <v>1334</v>
      </c>
      <c r="C606" s="89" t="s">
        <v>36</v>
      </c>
      <c r="D606" s="89"/>
      <c r="E606" s="90" t="s">
        <v>27</v>
      </c>
      <c r="F606" s="90" t="s">
        <v>84</v>
      </c>
      <c r="G606" s="90" t="s">
        <v>81</v>
      </c>
    </row>
    <row r="607" spans="1:7">
      <c r="A607" s="88" t="s">
        <v>1335</v>
      </c>
      <c r="B607" s="89" t="s">
        <v>1336</v>
      </c>
      <c r="C607" s="89" t="s">
        <v>36</v>
      </c>
      <c r="D607" s="89"/>
      <c r="E607" s="90" t="s">
        <v>27</v>
      </c>
      <c r="F607" s="90" t="s">
        <v>58</v>
      </c>
      <c r="G607" s="90" t="s">
        <v>42</v>
      </c>
    </row>
    <row r="608" spans="1:7">
      <c r="A608" s="88" t="s">
        <v>1337</v>
      </c>
      <c r="B608" s="89" t="s">
        <v>1338</v>
      </c>
      <c r="C608" s="89" t="s">
        <v>36</v>
      </c>
      <c r="D608" s="89"/>
      <c r="E608" s="90" t="s">
        <v>27</v>
      </c>
      <c r="F608" s="90" t="s">
        <v>187</v>
      </c>
      <c r="G608" s="90" t="s">
        <v>29</v>
      </c>
    </row>
    <row r="609" spans="1:7">
      <c r="A609" s="88" t="s">
        <v>1339</v>
      </c>
      <c r="B609" s="89" t="s">
        <v>1340</v>
      </c>
      <c r="C609" s="89" t="s">
        <v>36</v>
      </c>
      <c r="D609" s="89"/>
      <c r="E609" s="90" t="s">
        <v>27</v>
      </c>
      <c r="F609" s="90" t="s">
        <v>382</v>
      </c>
      <c r="G609" s="90" t="s">
        <v>33</v>
      </c>
    </row>
    <row r="610" spans="1:7">
      <c r="A610" s="88" t="s">
        <v>1341</v>
      </c>
      <c r="B610" s="89" t="s">
        <v>1342</v>
      </c>
      <c r="C610" s="89" t="s">
        <v>36</v>
      </c>
      <c r="D610" s="89"/>
      <c r="E610" s="90" t="s">
        <v>27</v>
      </c>
      <c r="F610" s="90" t="s">
        <v>303</v>
      </c>
      <c r="G610" s="90" t="s">
        <v>48</v>
      </c>
    </row>
    <row r="611" spans="1:7">
      <c r="A611" s="88" t="s">
        <v>1343</v>
      </c>
      <c r="B611" s="89" t="s">
        <v>1344</v>
      </c>
      <c r="C611" s="89" t="s">
        <v>36</v>
      </c>
      <c r="D611" s="89"/>
      <c r="E611" s="90" t="s">
        <v>27</v>
      </c>
      <c r="F611" s="90" t="s">
        <v>41</v>
      </c>
      <c r="G611" s="90" t="s">
        <v>42</v>
      </c>
    </row>
    <row r="612" spans="1:7">
      <c r="A612" s="88" t="s">
        <v>1345</v>
      </c>
      <c r="B612" s="89" t="s">
        <v>1346</v>
      </c>
      <c r="C612" s="89" t="s">
        <v>36</v>
      </c>
      <c r="D612" s="89"/>
      <c r="E612" s="90" t="s">
        <v>27</v>
      </c>
      <c r="F612" s="90" t="s">
        <v>118</v>
      </c>
      <c r="G612" s="90" t="s">
        <v>61</v>
      </c>
    </row>
    <row r="613" spans="1:7">
      <c r="A613" s="88" t="s">
        <v>1347</v>
      </c>
      <c r="B613" s="89" t="s">
        <v>1348</v>
      </c>
      <c r="C613" s="89" t="s">
        <v>372</v>
      </c>
      <c r="D613" s="89"/>
      <c r="E613" s="89" t="s">
        <v>27</v>
      </c>
      <c r="F613" s="89">
        <v>93</v>
      </c>
      <c r="G613" s="89">
        <v>11</v>
      </c>
    </row>
    <row r="614" spans="1:7">
      <c r="A614" s="88" t="s">
        <v>1349</v>
      </c>
      <c r="B614" s="89" t="s">
        <v>1350</v>
      </c>
      <c r="C614" s="89" t="s">
        <v>36</v>
      </c>
      <c r="D614" s="89"/>
      <c r="E614" s="90" t="s">
        <v>27</v>
      </c>
      <c r="F614" s="90" t="s">
        <v>121</v>
      </c>
      <c r="G614" s="90" t="s">
        <v>38</v>
      </c>
    </row>
    <row r="615" spans="1:7">
      <c r="A615" s="88" t="s">
        <v>1351</v>
      </c>
      <c r="B615" s="89" t="s">
        <v>1352</v>
      </c>
      <c r="C615" s="89" t="s">
        <v>36</v>
      </c>
      <c r="D615" s="89"/>
      <c r="E615" s="90" t="s">
        <v>27</v>
      </c>
      <c r="F615" s="90" t="s">
        <v>1104</v>
      </c>
      <c r="G615" s="90" t="s">
        <v>32</v>
      </c>
    </row>
    <row r="616" spans="1:7">
      <c r="A616" s="88" t="s">
        <v>1353</v>
      </c>
      <c r="B616" s="89" t="s">
        <v>1354</v>
      </c>
      <c r="C616" s="89" t="s">
        <v>36</v>
      </c>
      <c r="D616" s="89"/>
      <c r="E616" s="90" t="s">
        <v>27</v>
      </c>
      <c r="F616" s="90" t="s">
        <v>1104</v>
      </c>
      <c r="G616" s="90" t="s">
        <v>32</v>
      </c>
    </row>
    <row r="617" spans="1:7">
      <c r="A617" s="88" t="s">
        <v>1355</v>
      </c>
      <c r="B617" s="89" t="s">
        <v>1356</v>
      </c>
      <c r="C617" s="89" t="s">
        <v>36</v>
      </c>
      <c r="D617" s="89"/>
      <c r="E617" s="90" t="s">
        <v>27</v>
      </c>
      <c r="F617" s="90" t="s">
        <v>183</v>
      </c>
      <c r="G617" s="90" t="s">
        <v>184</v>
      </c>
    </row>
    <row r="618" spans="1:7">
      <c r="A618" s="88" t="s">
        <v>1357</v>
      </c>
      <c r="B618" s="89" t="s">
        <v>1358</v>
      </c>
      <c r="C618" s="89" t="s">
        <v>574</v>
      </c>
      <c r="D618" s="89"/>
      <c r="E618" s="90" t="s">
        <v>27</v>
      </c>
      <c r="F618" s="90" t="s">
        <v>71</v>
      </c>
      <c r="G618" s="90" t="s">
        <v>52</v>
      </c>
    </row>
    <row r="619" spans="1:7">
      <c r="A619" s="88" t="s">
        <v>1359</v>
      </c>
      <c r="B619" s="89" t="s">
        <v>1360</v>
      </c>
      <c r="C619" s="89" t="s">
        <v>36</v>
      </c>
      <c r="D619" s="89"/>
      <c r="E619" s="90" t="s">
        <v>27</v>
      </c>
      <c r="F619" s="90" t="s">
        <v>555</v>
      </c>
      <c r="G619" s="90" t="s">
        <v>42</v>
      </c>
    </row>
    <row r="620" spans="1:7">
      <c r="A620" s="88" t="s">
        <v>1361</v>
      </c>
      <c r="B620" s="89" t="s">
        <v>1362</v>
      </c>
      <c r="C620" s="89" t="s">
        <v>26</v>
      </c>
      <c r="D620" s="89"/>
      <c r="E620" s="90" t="s">
        <v>27</v>
      </c>
      <c r="F620" s="90" t="s">
        <v>198</v>
      </c>
      <c r="G620" s="90" t="s">
        <v>33</v>
      </c>
    </row>
    <row r="621" spans="1:7">
      <c r="A621" s="88" t="s">
        <v>1363</v>
      </c>
      <c r="B621" s="89" t="s">
        <v>1364</v>
      </c>
      <c r="C621" s="89" t="s">
        <v>36</v>
      </c>
      <c r="D621" s="89"/>
      <c r="E621" s="90" t="s">
        <v>27</v>
      </c>
      <c r="F621" s="90" t="s">
        <v>528</v>
      </c>
      <c r="G621" s="90" t="s">
        <v>33</v>
      </c>
    </row>
    <row r="622" spans="1:7">
      <c r="A622" s="88" t="s">
        <v>1365</v>
      </c>
      <c r="B622" s="89" t="s">
        <v>1366</v>
      </c>
      <c r="C622" s="89" t="s">
        <v>36</v>
      </c>
      <c r="D622" s="89"/>
      <c r="E622" s="90" t="s">
        <v>27</v>
      </c>
      <c r="F622" s="90" t="s">
        <v>555</v>
      </c>
      <c r="G622" s="90" t="s">
        <v>42</v>
      </c>
    </row>
    <row r="623" spans="1:7">
      <c r="A623" s="88" t="s">
        <v>1367</v>
      </c>
      <c r="B623" s="89" t="s">
        <v>1368</v>
      </c>
      <c r="C623" s="89" t="s">
        <v>36</v>
      </c>
      <c r="D623" s="89"/>
      <c r="E623" s="90" t="s">
        <v>27</v>
      </c>
      <c r="F623" s="90" t="s">
        <v>555</v>
      </c>
      <c r="G623" s="90" t="s">
        <v>42</v>
      </c>
    </row>
    <row r="624" spans="1:7">
      <c r="A624" s="88" t="s">
        <v>1369</v>
      </c>
      <c r="B624" s="89" t="s">
        <v>1370</v>
      </c>
      <c r="C624" s="89" t="s">
        <v>36</v>
      </c>
      <c r="D624" s="89"/>
      <c r="E624" s="90" t="s">
        <v>27</v>
      </c>
      <c r="F624" s="90" t="s">
        <v>744</v>
      </c>
      <c r="G624" s="90" t="s">
        <v>52</v>
      </c>
    </row>
    <row r="625" spans="1:7">
      <c r="A625" s="88" t="s">
        <v>1371</v>
      </c>
      <c r="B625" s="89" t="s">
        <v>1372</v>
      </c>
      <c r="C625" s="89" t="s">
        <v>36</v>
      </c>
      <c r="D625" s="89"/>
      <c r="E625" s="90" t="s">
        <v>27</v>
      </c>
      <c r="F625" s="90" t="s">
        <v>109</v>
      </c>
      <c r="G625" s="90" t="s">
        <v>38</v>
      </c>
    </row>
    <row r="626" spans="1:7">
      <c r="A626" s="88" t="s">
        <v>1373</v>
      </c>
      <c r="B626" s="89" t="s">
        <v>1374</v>
      </c>
      <c r="C626" s="89" t="s">
        <v>36</v>
      </c>
      <c r="D626" s="89"/>
      <c r="E626" s="90" t="s">
        <v>27</v>
      </c>
      <c r="F626" s="90" t="s">
        <v>555</v>
      </c>
      <c r="G626" s="90" t="s">
        <v>42</v>
      </c>
    </row>
    <row r="627" spans="1:7">
      <c r="A627" s="88" t="s">
        <v>1375</v>
      </c>
      <c r="B627" s="89" t="s">
        <v>1376</v>
      </c>
      <c r="C627" s="89" t="s">
        <v>36</v>
      </c>
      <c r="D627" s="89"/>
      <c r="E627" s="90" t="s">
        <v>27</v>
      </c>
      <c r="F627" s="90" t="s">
        <v>744</v>
      </c>
      <c r="G627" s="90" t="s">
        <v>52</v>
      </c>
    </row>
    <row r="628" spans="1:7">
      <c r="A628" s="88" t="s">
        <v>1377</v>
      </c>
      <c r="B628" s="89" t="s">
        <v>1378</v>
      </c>
      <c r="C628" s="89" t="s">
        <v>36</v>
      </c>
      <c r="D628" s="89"/>
      <c r="E628" s="90" t="s">
        <v>27</v>
      </c>
      <c r="F628" s="90" t="s">
        <v>112</v>
      </c>
      <c r="G628" s="90" t="s">
        <v>81</v>
      </c>
    </row>
    <row r="629" spans="1:7">
      <c r="A629" s="88" t="s">
        <v>1379</v>
      </c>
      <c r="B629" s="89" t="s">
        <v>1380</v>
      </c>
      <c r="C629" s="89" t="s">
        <v>36</v>
      </c>
      <c r="D629" s="89"/>
      <c r="E629" s="90" t="s">
        <v>27</v>
      </c>
      <c r="F629" s="90" t="s">
        <v>555</v>
      </c>
      <c r="G629" s="90" t="s">
        <v>42</v>
      </c>
    </row>
    <row r="630" spans="1:7">
      <c r="A630" s="88" t="s">
        <v>1381</v>
      </c>
      <c r="B630" s="89" t="s">
        <v>1382</v>
      </c>
      <c r="C630" s="89" t="s">
        <v>574</v>
      </c>
      <c r="D630" s="89"/>
      <c r="E630" s="90" t="s">
        <v>27</v>
      </c>
      <c r="F630" s="90" t="s">
        <v>112</v>
      </c>
      <c r="G630" s="90" t="s">
        <v>81</v>
      </c>
    </row>
    <row r="631" spans="1:7">
      <c r="A631" s="88" t="s">
        <v>1383</v>
      </c>
      <c r="B631" s="89" t="s">
        <v>1384</v>
      </c>
      <c r="C631" s="89" t="s">
        <v>36</v>
      </c>
      <c r="D631" s="89"/>
      <c r="E631" s="90" t="s">
        <v>27</v>
      </c>
      <c r="F631" s="90" t="s">
        <v>139</v>
      </c>
      <c r="G631" s="90" t="s">
        <v>61</v>
      </c>
    </row>
    <row r="632" spans="1:7">
      <c r="A632" s="88" t="s">
        <v>1385</v>
      </c>
      <c r="B632" s="89" t="s">
        <v>1386</v>
      </c>
      <c r="C632" s="89" t="s">
        <v>190</v>
      </c>
      <c r="D632" s="89" t="s">
        <v>191</v>
      </c>
      <c r="E632" s="90" t="s">
        <v>27</v>
      </c>
      <c r="F632" s="90" t="s">
        <v>136</v>
      </c>
      <c r="G632" s="90" t="s">
        <v>61</v>
      </c>
    </row>
    <row r="633" spans="1:7">
      <c r="A633" s="88" t="s">
        <v>1387</v>
      </c>
      <c r="B633" s="89" t="s">
        <v>1388</v>
      </c>
      <c r="C633" s="89" t="s">
        <v>36</v>
      </c>
      <c r="D633" s="89"/>
      <c r="E633" s="90" t="s">
        <v>27</v>
      </c>
      <c r="F633" s="90" t="s">
        <v>310</v>
      </c>
      <c r="G633" s="90" t="s">
        <v>33</v>
      </c>
    </row>
    <row r="634" spans="1:7">
      <c r="A634" s="88" t="s">
        <v>1389</v>
      </c>
      <c r="B634" s="89" t="s">
        <v>1390</v>
      </c>
      <c r="C634" s="89" t="s">
        <v>36</v>
      </c>
      <c r="D634" s="89"/>
      <c r="E634" s="90" t="s">
        <v>27</v>
      </c>
      <c r="F634" s="90" t="s">
        <v>221</v>
      </c>
      <c r="G634" s="90" t="s">
        <v>33</v>
      </c>
    </row>
    <row r="635" spans="1:7">
      <c r="A635" s="88" t="s">
        <v>1391</v>
      </c>
      <c r="B635" s="89" t="s">
        <v>1392</v>
      </c>
      <c r="C635" s="89" t="s">
        <v>36</v>
      </c>
      <c r="D635" s="89"/>
      <c r="E635" s="90" t="s">
        <v>27</v>
      </c>
      <c r="F635" s="90" t="s">
        <v>310</v>
      </c>
      <c r="G635" s="90" t="s">
        <v>33</v>
      </c>
    </row>
    <row r="636" spans="1:7">
      <c r="A636" s="88" t="s">
        <v>1393</v>
      </c>
      <c r="B636" s="89" t="s">
        <v>1394</v>
      </c>
      <c r="C636" s="89" t="s">
        <v>36</v>
      </c>
      <c r="D636" s="89"/>
      <c r="E636" s="90" t="s">
        <v>27</v>
      </c>
      <c r="F636" s="90" t="s">
        <v>310</v>
      </c>
      <c r="G636" s="90" t="s">
        <v>33</v>
      </c>
    </row>
    <row r="637" spans="1:7">
      <c r="A637" s="88" t="s">
        <v>1395</v>
      </c>
      <c r="B637" s="89" t="s">
        <v>1396</v>
      </c>
      <c r="C637" s="89" t="s">
        <v>36</v>
      </c>
      <c r="D637" s="89"/>
      <c r="E637" s="90" t="s">
        <v>27</v>
      </c>
      <c r="F637" s="90" t="s">
        <v>102</v>
      </c>
      <c r="G637" s="90" t="s">
        <v>61</v>
      </c>
    </row>
    <row r="638" spans="1:7">
      <c r="A638" s="88" t="s">
        <v>1397</v>
      </c>
      <c r="B638" s="89" t="s">
        <v>1398</v>
      </c>
      <c r="C638" s="89" t="s">
        <v>36</v>
      </c>
      <c r="D638" s="89"/>
      <c r="E638" s="90" t="s">
        <v>27</v>
      </c>
      <c r="F638" s="90" t="s">
        <v>310</v>
      </c>
      <c r="G638" s="90" t="s">
        <v>33</v>
      </c>
    </row>
    <row r="639" spans="1:7">
      <c r="A639" s="88" t="s">
        <v>1655</v>
      </c>
      <c r="B639" s="89" t="s">
        <v>1656</v>
      </c>
      <c r="C639" s="89" t="s">
        <v>190</v>
      </c>
      <c r="D639" s="89" t="s">
        <v>191</v>
      </c>
      <c r="E639" s="90" t="s">
        <v>27</v>
      </c>
      <c r="F639" s="90" t="s">
        <v>124</v>
      </c>
      <c r="G639" s="90" t="s">
        <v>29</v>
      </c>
    </row>
    <row r="640" spans="1:7">
      <c r="A640" s="88" t="s">
        <v>1401</v>
      </c>
      <c r="B640" s="89" t="s">
        <v>1402</v>
      </c>
      <c r="C640" s="89" t="s">
        <v>36</v>
      </c>
      <c r="D640" s="89"/>
      <c r="E640" s="90" t="s">
        <v>27</v>
      </c>
      <c r="F640" s="90" t="s">
        <v>257</v>
      </c>
      <c r="G640" s="90" t="s">
        <v>42</v>
      </c>
    </row>
    <row r="641" spans="1:7">
      <c r="A641" s="88" t="s">
        <v>1403</v>
      </c>
      <c r="B641" s="89" t="s">
        <v>1404</v>
      </c>
      <c r="C641" s="89" t="s">
        <v>36</v>
      </c>
      <c r="D641" s="89"/>
      <c r="E641" s="90" t="s">
        <v>27</v>
      </c>
      <c r="F641" s="90" t="s">
        <v>84</v>
      </c>
      <c r="G641" s="90" t="s">
        <v>81</v>
      </c>
    </row>
    <row r="642" spans="1:7">
      <c r="A642" s="88" t="s">
        <v>1405</v>
      </c>
      <c r="B642" s="89" t="s">
        <v>1406</v>
      </c>
      <c r="C642" s="89" t="s">
        <v>36</v>
      </c>
      <c r="D642" s="89"/>
      <c r="E642" s="90" t="s">
        <v>27</v>
      </c>
      <c r="F642" s="90" t="s">
        <v>187</v>
      </c>
      <c r="G642" s="90" t="s">
        <v>29</v>
      </c>
    </row>
    <row r="643" spans="1:7">
      <c r="A643" s="88" t="s">
        <v>1407</v>
      </c>
      <c r="B643" s="89" t="s">
        <v>1408</v>
      </c>
      <c r="C643" s="89" t="s">
        <v>36</v>
      </c>
      <c r="D643" s="89"/>
      <c r="E643" s="90" t="s">
        <v>27</v>
      </c>
      <c r="F643" s="90" t="s">
        <v>198</v>
      </c>
      <c r="G643" s="90" t="s">
        <v>33</v>
      </c>
    </row>
    <row r="644" spans="1:7">
      <c r="A644" s="88" t="s">
        <v>1409</v>
      </c>
      <c r="B644" s="89" t="s">
        <v>1410</v>
      </c>
      <c r="C644" s="89" t="s">
        <v>36</v>
      </c>
      <c r="D644" s="89"/>
      <c r="E644" s="90" t="s">
        <v>27</v>
      </c>
      <c r="F644" s="90" t="s">
        <v>162</v>
      </c>
      <c r="G644" s="90" t="s">
        <v>62</v>
      </c>
    </row>
    <row r="645" spans="1:7">
      <c r="A645" s="88" t="s">
        <v>1413</v>
      </c>
      <c r="B645" s="89" t="s">
        <v>1414</v>
      </c>
      <c r="C645" s="89" t="s">
        <v>26</v>
      </c>
      <c r="D645" s="89" t="s">
        <v>191</v>
      </c>
      <c r="E645" s="90" t="s">
        <v>27</v>
      </c>
      <c r="F645" s="90" t="s">
        <v>224</v>
      </c>
      <c r="G645" s="90" t="s">
        <v>52</v>
      </c>
    </row>
    <row r="646" spans="1:7">
      <c r="A646" s="88" t="s">
        <v>1102</v>
      </c>
      <c r="B646" s="89" t="s">
        <v>1103</v>
      </c>
      <c r="C646" s="89" t="s">
        <v>26</v>
      </c>
      <c r="D646" s="89" t="s">
        <v>191</v>
      </c>
      <c r="E646" s="90" t="s">
        <v>27</v>
      </c>
      <c r="F646" s="90" t="s">
        <v>1104</v>
      </c>
      <c r="G646" s="90" t="s">
        <v>32</v>
      </c>
    </row>
    <row r="647" spans="1:7">
      <c r="A647" s="88" t="s">
        <v>1415</v>
      </c>
      <c r="B647" s="89" t="s">
        <v>1416</v>
      </c>
      <c r="C647" s="89" t="s">
        <v>26</v>
      </c>
      <c r="D647" s="89"/>
      <c r="E647" s="90" t="s">
        <v>27</v>
      </c>
      <c r="F647" s="90" t="s">
        <v>71</v>
      </c>
      <c r="G647" s="90" t="s">
        <v>52</v>
      </c>
    </row>
    <row r="648" spans="1:7">
      <c r="A648" s="88" t="s">
        <v>1417</v>
      </c>
      <c r="B648" s="89" t="s">
        <v>1418</v>
      </c>
      <c r="C648" s="89" t="s">
        <v>36</v>
      </c>
      <c r="D648" s="89"/>
      <c r="E648" s="90" t="s">
        <v>27</v>
      </c>
      <c r="F648" s="90" t="s">
        <v>1018</v>
      </c>
      <c r="G648" s="90" t="s">
        <v>76</v>
      </c>
    </row>
    <row r="649" spans="1:7">
      <c r="A649" s="88" t="s">
        <v>1419</v>
      </c>
      <c r="B649" s="89" t="s">
        <v>1420</v>
      </c>
      <c r="C649" s="89" t="s">
        <v>36</v>
      </c>
      <c r="D649" s="89"/>
      <c r="E649" s="90" t="s">
        <v>27</v>
      </c>
      <c r="F649" s="90" t="s">
        <v>71</v>
      </c>
      <c r="G649" s="90" t="s">
        <v>52</v>
      </c>
    </row>
    <row r="650" spans="1:7">
      <c r="A650" s="88" t="s">
        <v>1421</v>
      </c>
      <c r="B650" s="89" t="s">
        <v>1422</v>
      </c>
      <c r="C650" s="89" t="s">
        <v>36</v>
      </c>
      <c r="D650" s="89"/>
      <c r="E650" s="90" t="s">
        <v>27</v>
      </c>
      <c r="F650" s="90" t="s">
        <v>328</v>
      </c>
      <c r="G650" s="90" t="s">
        <v>32</v>
      </c>
    </row>
    <row r="651" spans="1:7">
      <c r="A651" s="88" t="s">
        <v>1423</v>
      </c>
      <c r="B651" s="89" t="s">
        <v>1424</v>
      </c>
      <c r="C651" s="89" t="s">
        <v>26</v>
      </c>
      <c r="D651" s="89"/>
      <c r="E651" s="90" t="s">
        <v>27</v>
      </c>
      <c r="F651" s="90" t="s">
        <v>198</v>
      </c>
      <c r="G651" s="90" t="s">
        <v>33</v>
      </c>
    </row>
    <row r="652" spans="1:7">
      <c r="A652" s="88" t="s">
        <v>1425</v>
      </c>
      <c r="B652" s="89" t="s">
        <v>1426</v>
      </c>
      <c r="C652" s="89" t="s">
        <v>36</v>
      </c>
      <c r="D652" s="89"/>
      <c r="E652" s="90" t="s">
        <v>27</v>
      </c>
      <c r="F652" s="90" t="s">
        <v>398</v>
      </c>
      <c r="G652" s="90" t="s">
        <v>42</v>
      </c>
    </row>
    <row r="653" spans="1:7">
      <c r="A653" s="88" t="s">
        <v>1427</v>
      </c>
      <c r="B653" s="89" t="s">
        <v>1428</v>
      </c>
      <c r="C653" s="89" t="s">
        <v>26</v>
      </c>
      <c r="D653" s="89"/>
      <c r="E653" s="90" t="s">
        <v>27</v>
      </c>
      <c r="F653" s="90" t="s">
        <v>198</v>
      </c>
      <c r="G653" s="90" t="s">
        <v>33</v>
      </c>
    </row>
    <row r="654" spans="1:7">
      <c r="A654" s="88" t="s">
        <v>1185</v>
      </c>
      <c r="B654" s="89" t="s">
        <v>1186</v>
      </c>
      <c r="C654" s="89" t="s">
        <v>574</v>
      </c>
      <c r="D654" s="89" t="s">
        <v>191</v>
      </c>
      <c r="E654" s="90" t="s">
        <v>27</v>
      </c>
      <c r="F654" s="90" t="s">
        <v>229</v>
      </c>
      <c r="G654" s="90" t="s">
        <v>62</v>
      </c>
    </row>
    <row r="655" spans="1:7">
      <c r="A655" s="88" t="s">
        <v>1431</v>
      </c>
      <c r="B655" s="89" t="s">
        <v>1432</v>
      </c>
      <c r="C655" s="89" t="s">
        <v>36</v>
      </c>
      <c r="D655" s="89"/>
      <c r="E655" s="90" t="s">
        <v>27</v>
      </c>
      <c r="F655" s="90" t="s">
        <v>555</v>
      </c>
      <c r="G655" s="90" t="s">
        <v>42</v>
      </c>
    </row>
    <row r="656" spans="1:7">
      <c r="A656" s="88" t="s">
        <v>1433</v>
      </c>
      <c r="B656" s="89" t="s">
        <v>1434</v>
      </c>
      <c r="C656" s="89" t="s">
        <v>372</v>
      </c>
      <c r="D656" s="89"/>
      <c r="E656" s="89" t="s">
        <v>27</v>
      </c>
      <c r="F656" s="89">
        <v>92</v>
      </c>
      <c r="G656" s="89">
        <v>11</v>
      </c>
    </row>
    <row r="657" spans="1:7">
      <c r="A657" s="88" t="s">
        <v>1437</v>
      </c>
      <c r="B657" s="89" t="s">
        <v>1438</v>
      </c>
      <c r="C657" s="89" t="s">
        <v>26</v>
      </c>
      <c r="D657" s="89" t="s">
        <v>191</v>
      </c>
      <c r="E657" s="90" t="s">
        <v>27</v>
      </c>
      <c r="F657" s="90" t="s">
        <v>1104</v>
      </c>
      <c r="G657" s="90" t="s">
        <v>32</v>
      </c>
    </row>
    <row r="658" spans="1:7">
      <c r="A658" s="88" t="s">
        <v>572</v>
      </c>
      <c r="B658" s="89" t="s">
        <v>573</v>
      </c>
      <c r="C658" s="89" t="s">
        <v>574</v>
      </c>
      <c r="D658" s="89" t="s">
        <v>191</v>
      </c>
      <c r="E658" s="90" t="s">
        <v>27</v>
      </c>
      <c r="F658" s="90" t="s">
        <v>391</v>
      </c>
      <c r="G658" s="90" t="s">
        <v>61</v>
      </c>
    </row>
    <row r="659" spans="1:7">
      <c r="A659" s="88" t="s">
        <v>1411</v>
      </c>
      <c r="B659" s="89" t="s">
        <v>1412</v>
      </c>
      <c r="C659" s="89" t="s">
        <v>574</v>
      </c>
      <c r="D659" s="89" t="s">
        <v>191</v>
      </c>
      <c r="E659" s="90" t="s">
        <v>27</v>
      </c>
      <c r="F659" s="90" t="s">
        <v>512</v>
      </c>
      <c r="G659" s="90" t="s">
        <v>32</v>
      </c>
    </row>
    <row r="660" spans="1:7">
      <c r="A660" s="88" t="s">
        <v>1441</v>
      </c>
      <c r="B660" s="89" t="s">
        <v>1442</v>
      </c>
      <c r="C660" s="89" t="s">
        <v>36</v>
      </c>
      <c r="D660" s="89"/>
      <c r="E660" s="90" t="s">
        <v>27</v>
      </c>
      <c r="F660" s="90" t="s">
        <v>71</v>
      </c>
      <c r="G660" s="90" t="s">
        <v>52</v>
      </c>
    </row>
    <row r="661" spans="1:7">
      <c r="A661" s="88" t="s">
        <v>1443</v>
      </c>
      <c r="B661" s="89" t="s">
        <v>1444</v>
      </c>
      <c r="C661" s="89" t="s">
        <v>36</v>
      </c>
      <c r="D661" s="89"/>
      <c r="E661" s="90" t="s">
        <v>27</v>
      </c>
      <c r="F661" s="90" t="s">
        <v>744</v>
      </c>
      <c r="G661" s="90" t="s">
        <v>52</v>
      </c>
    </row>
    <row r="662" spans="1:7">
      <c r="A662" s="88" t="s">
        <v>1445</v>
      </c>
      <c r="B662" s="89" t="s">
        <v>1446</v>
      </c>
      <c r="C662" s="89" t="s">
        <v>36</v>
      </c>
      <c r="D662" s="89"/>
      <c r="E662" s="90" t="s">
        <v>27</v>
      </c>
      <c r="F662" s="90" t="s">
        <v>127</v>
      </c>
      <c r="G662" s="90" t="s">
        <v>33</v>
      </c>
    </row>
    <row r="663" spans="1:7">
      <c r="A663" s="88" t="s">
        <v>1447</v>
      </c>
      <c r="B663" s="89" t="s">
        <v>1448</v>
      </c>
      <c r="C663" s="89" t="s">
        <v>36</v>
      </c>
      <c r="D663" s="89"/>
      <c r="E663" s="90" t="s">
        <v>27</v>
      </c>
      <c r="F663" s="90" t="s">
        <v>41</v>
      </c>
      <c r="G663" s="90" t="s">
        <v>42</v>
      </c>
    </row>
    <row r="664" spans="1:7">
      <c r="A664" s="88" t="s">
        <v>1449</v>
      </c>
      <c r="B664" s="89" t="s">
        <v>1450</v>
      </c>
      <c r="C664" s="89" t="s">
        <v>36</v>
      </c>
      <c r="D664" s="89"/>
      <c r="E664" s="90" t="s">
        <v>27</v>
      </c>
      <c r="F664" s="90" t="s">
        <v>133</v>
      </c>
      <c r="G664" s="90" t="s">
        <v>33</v>
      </c>
    </row>
    <row r="665" spans="1:7">
      <c r="A665" s="88" t="s">
        <v>1451</v>
      </c>
      <c r="B665" s="89" t="s">
        <v>1452</v>
      </c>
      <c r="C665" s="89" t="s">
        <v>26</v>
      </c>
      <c r="D665" s="89"/>
      <c r="E665" s="90" t="s">
        <v>27</v>
      </c>
      <c r="F665" s="90" t="s">
        <v>313</v>
      </c>
      <c r="G665" s="90" t="s">
        <v>48</v>
      </c>
    </row>
    <row r="666" spans="1:7">
      <c r="A666" s="88" t="s">
        <v>1453</v>
      </c>
      <c r="B666" s="89" t="s">
        <v>1454</v>
      </c>
      <c r="C666" s="89" t="s">
        <v>26</v>
      </c>
      <c r="D666" s="89"/>
      <c r="E666" s="90" t="s">
        <v>27</v>
      </c>
      <c r="F666" s="90" t="s">
        <v>145</v>
      </c>
      <c r="G666" s="90" t="s">
        <v>41</v>
      </c>
    </row>
    <row r="667" spans="1:7">
      <c r="A667" s="88" t="s">
        <v>1455</v>
      </c>
      <c r="B667" s="89" t="s">
        <v>1456</v>
      </c>
      <c r="C667" s="89" t="s">
        <v>36</v>
      </c>
      <c r="D667" s="89"/>
      <c r="E667" s="90" t="s">
        <v>27</v>
      </c>
      <c r="F667" s="90" t="s">
        <v>162</v>
      </c>
      <c r="G667" s="90" t="s">
        <v>62</v>
      </c>
    </row>
    <row r="668" spans="1:7">
      <c r="A668" s="88" t="s">
        <v>1457</v>
      </c>
      <c r="B668" s="89" t="s">
        <v>1458</v>
      </c>
      <c r="C668" s="89" t="s">
        <v>36</v>
      </c>
      <c r="D668" s="89"/>
      <c r="E668" s="90" t="s">
        <v>27</v>
      </c>
      <c r="F668" s="90" t="s">
        <v>459</v>
      </c>
      <c r="G668" s="90" t="s">
        <v>62</v>
      </c>
    </row>
    <row r="669" spans="1:7">
      <c r="A669" s="88" t="s">
        <v>1459</v>
      </c>
      <c r="B669" s="89" t="s">
        <v>1460</v>
      </c>
      <c r="C669" s="89" t="s">
        <v>36</v>
      </c>
      <c r="D669" s="89"/>
      <c r="E669" s="90" t="s">
        <v>27</v>
      </c>
      <c r="F669" s="90" t="s">
        <v>162</v>
      </c>
      <c r="G669" s="90" t="s">
        <v>62</v>
      </c>
    </row>
    <row r="670" spans="1:7">
      <c r="A670" s="88" t="s">
        <v>1461</v>
      </c>
      <c r="B670" s="89" t="s">
        <v>1462</v>
      </c>
      <c r="C670" s="89" t="s">
        <v>36</v>
      </c>
      <c r="D670" s="89"/>
      <c r="E670" s="90" t="s">
        <v>27</v>
      </c>
      <c r="F670" s="90" t="s">
        <v>48</v>
      </c>
      <c r="G670" s="90" t="s">
        <v>76</v>
      </c>
    </row>
    <row r="671" spans="1:7">
      <c r="A671" s="88" t="s">
        <v>1463</v>
      </c>
      <c r="B671" s="89" t="s">
        <v>1464</v>
      </c>
      <c r="C671" s="89" t="s">
        <v>36</v>
      </c>
      <c r="D671" s="89"/>
      <c r="E671" s="90" t="s">
        <v>27</v>
      </c>
      <c r="F671" s="90" t="s">
        <v>555</v>
      </c>
      <c r="G671" s="90" t="s">
        <v>42</v>
      </c>
    </row>
    <row r="672" spans="1:7">
      <c r="A672" s="88" t="s">
        <v>1465</v>
      </c>
      <c r="B672" s="89" t="s">
        <v>1466</v>
      </c>
      <c r="C672" s="89" t="s">
        <v>26</v>
      </c>
      <c r="D672" s="89"/>
      <c r="E672" s="90" t="s">
        <v>27</v>
      </c>
      <c r="F672" s="90" t="s">
        <v>48</v>
      </c>
      <c r="G672" s="90" t="s">
        <v>76</v>
      </c>
    </row>
    <row r="673" spans="1:7">
      <c r="A673" s="88" t="s">
        <v>1467</v>
      </c>
      <c r="B673" s="89" t="s">
        <v>1468</v>
      </c>
      <c r="C673" s="89" t="s">
        <v>36</v>
      </c>
      <c r="D673" s="89"/>
      <c r="E673" s="90" t="s">
        <v>27</v>
      </c>
      <c r="F673" s="90" t="s">
        <v>1104</v>
      </c>
      <c r="G673" s="90" t="s">
        <v>32</v>
      </c>
    </row>
    <row r="674" spans="1:7">
      <c r="A674" s="88" t="s">
        <v>1469</v>
      </c>
      <c r="B674" s="89" t="s">
        <v>1470</v>
      </c>
      <c r="C674" s="89" t="s">
        <v>36</v>
      </c>
      <c r="D674" s="89"/>
      <c r="E674" s="90" t="s">
        <v>27</v>
      </c>
      <c r="F674" s="90" t="s">
        <v>555</v>
      </c>
      <c r="G674" s="90" t="s">
        <v>42</v>
      </c>
    </row>
    <row r="675" spans="1:7">
      <c r="A675" s="88" t="s">
        <v>1471</v>
      </c>
      <c r="B675" s="89" t="s">
        <v>1472</v>
      </c>
      <c r="C675" s="89" t="s">
        <v>36</v>
      </c>
      <c r="D675" s="89"/>
      <c r="E675" s="90" t="s">
        <v>27</v>
      </c>
      <c r="F675" s="90" t="s">
        <v>1104</v>
      </c>
      <c r="G675" s="90" t="s">
        <v>32</v>
      </c>
    </row>
    <row r="676" spans="1:7">
      <c r="A676" s="88" t="s">
        <v>1473</v>
      </c>
      <c r="B676" s="89" t="s">
        <v>1474</v>
      </c>
      <c r="C676" s="89" t="s">
        <v>36</v>
      </c>
      <c r="D676" s="89"/>
      <c r="E676" s="90" t="s">
        <v>27</v>
      </c>
      <c r="F676" s="90" t="s">
        <v>109</v>
      </c>
      <c r="G676" s="90" t="s">
        <v>38</v>
      </c>
    </row>
    <row r="677" spans="1:7">
      <c r="A677" s="88" t="s">
        <v>1475</v>
      </c>
      <c r="B677" s="89" t="s">
        <v>1476</v>
      </c>
      <c r="C677" s="89" t="s">
        <v>36</v>
      </c>
      <c r="D677" s="89"/>
      <c r="E677" s="90" t="s">
        <v>27</v>
      </c>
      <c r="F677" s="90" t="s">
        <v>71</v>
      </c>
      <c r="G677" s="90" t="s">
        <v>52</v>
      </c>
    </row>
    <row r="678" spans="1:7">
      <c r="A678" s="88" t="s">
        <v>1477</v>
      </c>
      <c r="B678" s="89" t="s">
        <v>1478</v>
      </c>
      <c r="C678" s="89" t="s">
        <v>36</v>
      </c>
      <c r="D678" s="89"/>
      <c r="E678" s="90" t="s">
        <v>27</v>
      </c>
      <c r="F678" s="90" t="s">
        <v>279</v>
      </c>
      <c r="G678" s="90" t="s">
        <v>42</v>
      </c>
    </row>
    <row r="679" spans="1:7">
      <c r="A679" s="88" t="s">
        <v>1479</v>
      </c>
      <c r="B679" s="89" t="s">
        <v>1480</v>
      </c>
      <c r="C679" s="89" t="s">
        <v>26</v>
      </c>
      <c r="D679" s="89"/>
      <c r="E679" s="90" t="s">
        <v>27</v>
      </c>
      <c r="F679" s="90" t="s">
        <v>48</v>
      </c>
      <c r="G679" s="90" t="s">
        <v>76</v>
      </c>
    </row>
    <row r="680" spans="1:7">
      <c r="A680" s="88" t="s">
        <v>1481</v>
      </c>
      <c r="B680" s="89" t="s">
        <v>1482</v>
      </c>
      <c r="C680" s="89" t="s">
        <v>36</v>
      </c>
      <c r="D680" s="89"/>
      <c r="E680" s="90" t="s">
        <v>27</v>
      </c>
      <c r="F680" s="90" t="s">
        <v>198</v>
      </c>
      <c r="G680" s="90" t="s">
        <v>33</v>
      </c>
    </row>
    <row r="681" spans="1:7">
      <c r="A681" s="88" t="s">
        <v>1483</v>
      </c>
      <c r="B681" s="89" t="s">
        <v>1484</v>
      </c>
      <c r="C681" s="89" t="s">
        <v>36</v>
      </c>
      <c r="D681" s="89"/>
      <c r="E681" s="90" t="s">
        <v>27</v>
      </c>
      <c r="F681" s="90" t="s">
        <v>62</v>
      </c>
      <c r="G681" s="90" t="s">
        <v>61</v>
      </c>
    </row>
    <row r="682" spans="1:7">
      <c r="A682" s="88" t="s">
        <v>1485</v>
      </c>
      <c r="B682" s="89" t="s">
        <v>1486</v>
      </c>
      <c r="C682" s="89" t="s">
        <v>36</v>
      </c>
      <c r="D682" s="89"/>
      <c r="E682" s="90" t="s">
        <v>27</v>
      </c>
      <c r="F682" s="90" t="s">
        <v>124</v>
      </c>
      <c r="G682" s="90" t="s">
        <v>29</v>
      </c>
    </row>
    <row r="683" spans="1:7">
      <c r="A683" s="88" t="s">
        <v>1487</v>
      </c>
      <c r="B683" s="89" t="s">
        <v>1488</v>
      </c>
      <c r="C683" s="89" t="s">
        <v>36</v>
      </c>
      <c r="D683" s="89"/>
      <c r="E683" s="90" t="s">
        <v>27</v>
      </c>
      <c r="F683" s="90" t="s">
        <v>303</v>
      </c>
      <c r="G683" s="90" t="s">
        <v>48</v>
      </c>
    </row>
    <row r="684" spans="1:7">
      <c r="A684" s="88" t="s">
        <v>1489</v>
      </c>
      <c r="B684" s="89" t="s">
        <v>1490</v>
      </c>
      <c r="C684" s="89" t="s">
        <v>36</v>
      </c>
      <c r="D684" s="89"/>
      <c r="E684" s="90" t="s">
        <v>27</v>
      </c>
      <c r="F684" s="90" t="s">
        <v>52</v>
      </c>
      <c r="G684" s="90" t="s">
        <v>33</v>
      </c>
    </row>
    <row r="685" spans="1:7">
      <c r="A685" s="88" t="s">
        <v>1491</v>
      </c>
      <c r="B685" s="89" t="s">
        <v>1492</v>
      </c>
      <c r="C685" s="89" t="s">
        <v>36</v>
      </c>
      <c r="D685" s="89"/>
      <c r="E685" s="90" t="s">
        <v>27</v>
      </c>
      <c r="F685" s="90" t="s">
        <v>32</v>
      </c>
      <c r="G685" s="90" t="s">
        <v>33</v>
      </c>
    </row>
    <row r="686" spans="1:7">
      <c r="A686" s="88" t="s">
        <v>1493</v>
      </c>
      <c r="B686" s="89" t="s">
        <v>1494</v>
      </c>
      <c r="C686" s="89" t="s">
        <v>36</v>
      </c>
      <c r="D686" s="89"/>
      <c r="E686" s="90" t="s">
        <v>27</v>
      </c>
      <c r="F686" s="90" t="s">
        <v>260</v>
      </c>
      <c r="G686" s="90" t="s">
        <v>48</v>
      </c>
    </row>
    <row r="687" spans="1:7">
      <c r="A687" s="88" t="s">
        <v>1495</v>
      </c>
      <c r="B687" s="89" t="s">
        <v>1496</v>
      </c>
      <c r="C687" s="89" t="s">
        <v>36</v>
      </c>
      <c r="D687" s="89"/>
      <c r="E687" s="90" t="s">
        <v>27</v>
      </c>
      <c r="F687" s="90" t="s">
        <v>87</v>
      </c>
      <c r="G687" s="90" t="s">
        <v>38</v>
      </c>
    </row>
    <row r="688" spans="1:7">
      <c r="A688" s="88" t="s">
        <v>2545</v>
      </c>
      <c r="B688" s="89" t="s">
        <v>2546</v>
      </c>
      <c r="C688" s="89" t="s">
        <v>190</v>
      </c>
      <c r="D688" s="89" t="s">
        <v>191</v>
      </c>
      <c r="E688" s="90" t="s">
        <v>27</v>
      </c>
      <c r="F688" s="90" t="s">
        <v>118</v>
      </c>
      <c r="G688" s="90" t="s">
        <v>61</v>
      </c>
    </row>
    <row r="689" spans="1:7">
      <c r="A689" s="88" t="s">
        <v>1499</v>
      </c>
      <c r="B689" s="89" t="s">
        <v>1500</v>
      </c>
      <c r="C689" s="89" t="s">
        <v>36</v>
      </c>
      <c r="D689" s="89"/>
      <c r="E689" s="90" t="s">
        <v>27</v>
      </c>
      <c r="F689" s="90" t="s">
        <v>29</v>
      </c>
      <c r="G689" s="90" t="s">
        <v>62</v>
      </c>
    </row>
    <row r="690" spans="1:7">
      <c r="A690" s="88" t="s">
        <v>1501</v>
      </c>
      <c r="B690" s="89" t="s">
        <v>1502</v>
      </c>
      <c r="C690" s="89" t="s">
        <v>36</v>
      </c>
      <c r="D690" s="89"/>
      <c r="E690" s="90" t="s">
        <v>27</v>
      </c>
      <c r="F690" s="90" t="s">
        <v>183</v>
      </c>
      <c r="G690" s="90" t="s">
        <v>184</v>
      </c>
    </row>
    <row r="691" spans="1:7">
      <c r="A691" s="88" t="s">
        <v>1503</v>
      </c>
      <c r="B691" s="89" t="s">
        <v>1504</v>
      </c>
      <c r="C691" s="89" t="s">
        <v>36</v>
      </c>
      <c r="D691" s="89"/>
      <c r="E691" s="90" t="s">
        <v>27</v>
      </c>
      <c r="F691" s="90" t="s">
        <v>109</v>
      </c>
      <c r="G691" s="90" t="s">
        <v>38</v>
      </c>
    </row>
    <row r="692" spans="1:7">
      <c r="A692" s="88" t="s">
        <v>1505</v>
      </c>
      <c r="B692" s="89" t="s">
        <v>1506</v>
      </c>
      <c r="C692" s="89" t="s">
        <v>36</v>
      </c>
      <c r="D692" s="89"/>
      <c r="E692" s="90" t="s">
        <v>27</v>
      </c>
      <c r="F692" s="90" t="s">
        <v>555</v>
      </c>
      <c r="G692" s="90" t="s">
        <v>42</v>
      </c>
    </row>
    <row r="693" spans="1:7">
      <c r="A693" s="88" t="s">
        <v>1507</v>
      </c>
      <c r="B693" s="89" t="s">
        <v>1508</v>
      </c>
      <c r="C693" s="89" t="s">
        <v>26</v>
      </c>
      <c r="D693" s="89"/>
      <c r="E693" s="90" t="s">
        <v>27</v>
      </c>
      <c r="F693" s="90" t="s">
        <v>246</v>
      </c>
      <c r="G693" s="90" t="s">
        <v>61</v>
      </c>
    </row>
    <row r="694" spans="1:7">
      <c r="A694" s="88" t="s">
        <v>1509</v>
      </c>
      <c r="B694" s="89" t="s">
        <v>1510</v>
      </c>
      <c r="C694" s="89" t="s">
        <v>26</v>
      </c>
      <c r="D694" s="89"/>
      <c r="E694" s="90" t="s">
        <v>27</v>
      </c>
      <c r="F694" s="90" t="s">
        <v>68</v>
      </c>
      <c r="G694" s="90" t="s">
        <v>48</v>
      </c>
    </row>
    <row r="695" spans="1:7">
      <c r="A695" s="88" t="s">
        <v>1511</v>
      </c>
      <c r="B695" s="89" t="s">
        <v>1512</v>
      </c>
      <c r="C695" s="89" t="s">
        <v>36</v>
      </c>
      <c r="D695" s="89"/>
      <c r="E695" s="90" t="s">
        <v>27</v>
      </c>
      <c r="F695" s="90" t="s">
        <v>269</v>
      </c>
      <c r="G695" s="90" t="s">
        <v>32</v>
      </c>
    </row>
    <row r="696" spans="1:7">
      <c r="A696" s="88" t="s">
        <v>1513</v>
      </c>
      <c r="B696" s="89" t="s">
        <v>1514</v>
      </c>
      <c r="C696" s="89" t="s">
        <v>36</v>
      </c>
      <c r="D696" s="89"/>
      <c r="E696" s="90" t="s">
        <v>27</v>
      </c>
      <c r="F696" s="90" t="s">
        <v>293</v>
      </c>
      <c r="G696" s="90" t="s">
        <v>52</v>
      </c>
    </row>
    <row r="697" spans="1:7">
      <c r="A697" s="88" t="s">
        <v>1515</v>
      </c>
      <c r="B697" s="89" t="s">
        <v>1516</v>
      </c>
      <c r="C697" s="89" t="s">
        <v>36</v>
      </c>
      <c r="D697" s="89"/>
      <c r="E697" s="90" t="s">
        <v>27</v>
      </c>
      <c r="F697" s="90" t="s">
        <v>124</v>
      </c>
      <c r="G697" s="90" t="s">
        <v>29</v>
      </c>
    </row>
    <row r="698" spans="1:7">
      <c r="A698" s="88" t="s">
        <v>1517</v>
      </c>
      <c r="B698" s="89" t="s">
        <v>1518</v>
      </c>
      <c r="C698" s="89" t="s">
        <v>36</v>
      </c>
      <c r="D698" s="89"/>
      <c r="E698" s="90" t="s">
        <v>27</v>
      </c>
      <c r="F698" s="90" t="s">
        <v>744</v>
      </c>
      <c r="G698" s="90" t="s">
        <v>52</v>
      </c>
    </row>
    <row r="699" spans="1:7">
      <c r="A699" s="88" t="s">
        <v>1691</v>
      </c>
      <c r="B699" s="89" t="s">
        <v>1692</v>
      </c>
      <c r="C699" s="89" t="s">
        <v>574</v>
      </c>
      <c r="D699" s="89" t="s">
        <v>191</v>
      </c>
      <c r="E699" s="90" t="s">
        <v>27</v>
      </c>
      <c r="F699" s="90" t="s">
        <v>382</v>
      </c>
      <c r="G699" s="90" t="s">
        <v>33</v>
      </c>
    </row>
    <row r="700" spans="1:7">
      <c r="A700" s="88" t="s">
        <v>1521</v>
      </c>
      <c r="B700" s="89" t="s">
        <v>1522</v>
      </c>
      <c r="C700" s="89" t="s">
        <v>36</v>
      </c>
      <c r="D700" s="89"/>
      <c r="E700" s="90" t="s">
        <v>27</v>
      </c>
      <c r="F700" s="90" t="s">
        <v>382</v>
      </c>
      <c r="G700" s="90" t="s">
        <v>33</v>
      </c>
    </row>
    <row r="701" spans="1:7">
      <c r="A701" s="88" t="s">
        <v>1523</v>
      </c>
      <c r="B701" s="89" t="s">
        <v>1524</v>
      </c>
      <c r="C701" s="89" t="s">
        <v>26</v>
      </c>
      <c r="D701" s="89"/>
      <c r="E701" s="90" t="s">
        <v>27</v>
      </c>
      <c r="F701" s="90" t="s">
        <v>71</v>
      </c>
      <c r="G701" s="90" t="s">
        <v>52</v>
      </c>
    </row>
    <row r="702" spans="1:7">
      <c r="A702" s="88" t="s">
        <v>1525</v>
      </c>
      <c r="B702" s="89" t="s">
        <v>1526</v>
      </c>
      <c r="C702" s="89" t="s">
        <v>26</v>
      </c>
      <c r="D702" s="89"/>
      <c r="E702" s="90" t="s">
        <v>27</v>
      </c>
      <c r="F702" s="90" t="s">
        <v>415</v>
      </c>
      <c r="G702" s="90" t="s">
        <v>61</v>
      </c>
    </row>
    <row r="703" spans="1:7">
      <c r="A703" s="88" t="s">
        <v>1527</v>
      </c>
      <c r="B703" s="89" t="s">
        <v>1528</v>
      </c>
      <c r="C703" s="89" t="s">
        <v>36</v>
      </c>
      <c r="D703" s="89"/>
      <c r="E703" s="90" t="s">
        <v>27</v>
      </c>
      <c r="F703" s="90" t="s">
        <v>48</v>
      </c>
      <c r="G703" s="90" t="s">
        <v>76</v>
      </c>
    </row>
    <row r="704" spans="1:7">
      <c r="A704" s="88" t="s">
        <v>1529</v>
      </c>
      <c r="B704" s="89" t="s">
        <v>1530</v>
      </c>
      <c r="C704" s="89" t="s">
        <v>36</v>
      </c>
      <c r="D704" s="89"/>
      <c r="E704" s="90" t="s">
        <v>27</v>
      </c>
      <c r="F704" s="90" t="s">
        <v>139</v>
      </c>
      <c r="G704" s="90" t="s">
        <v>61</v>
      </c>
    </row>
    <row r="705" spans="1:7">
      <c r="A705" s="88" t="s">
        <v>1531</v>
      </c>
      <c r="B705" s="89" t="s">
        <v>1532</v>
      </c>
      <c r="C705" s="89" t="s">
        <v>36</v>
      </c>
      <c r="D705" s="89"/>
      <c r="E705" s="90" t="s">
        <v>27</v>
      </c>
      <c r="F705" s="90" t="s">
        <v>503</v>
      </c>
      <c r="G705" s="90" t="s">
        <v>29</v>
      </c>
    </row>
    <row r="706" spans="1:7">
      <c r="A706" s="88" t="s">
        <v>1533</v>
      </c>
      <c r="B706" s="89" t="s">
        <v>1534</v>
      </c>
      <c r="C706" s="89" t="s">
        <v>26</v>
      </c>
      <c r="D706" s="89"/>
      <c r="E706" s="90" t="s">
        <v>27</v>
      </c>
      <c r="F706" s="90" t="s">
        <v>333</v>
      </c>
      <c r="G706" s="90" t="s">
        <v>48</v>
      </c>
    </row>
    <row r="707" spans="1:7">
      <c r="A707" s="88" t="s">
        <v>1535</v>
      </c>
      <c r="B707" s="89" t="s">
        <v>1536</v>
      </c>
      <c r="C707" s="89" t="s">
        <v>36</v>
      </c>
      <c r="D707" s="89"/>
      <c r="E707" s="90" t="s">
        <v>27</v>
      </c>
      <c r="F707" s="90" t="s">
        <v>136</v>
      </c>
      <c r="G707" s="90" t="s">
        <v>61</v>
      </c>
    </row>
    <row r="708" spans="1:7">
      <c r="A708" s="88" t="s">
        <v>1537</v>
      </c>
      <c r="B708" s="89" t="s">
        <v>1538</v>
      </c>
      <c r="C708" s="89" t="s">
        <v>36</v>
      </c>
      <c r="D708" s="89"/>
      <c r="E708" s="90" t="s">
        <v>27</v>
      </c>
      <c r="F708" s="90" t="s">
        <v>333</v>
      </c>
      <c r="G708" s="90" t="s">
        <v>48</v>
      </c>
    </row>
    <row r="709" spans="1:7">
      <c r="A709" s="88" t="s">
        <v>1539</v>
      </c>
      <c r="B709" s="89" t="s">
        <v>1540</v>
      </c>
      <c r="C709" s="89" t="s">
        <v>36</v>
      </c>
      <c r="D709" s="89"/>
      <c r="E709" s="90" t="s">
        <v>27</v>
      </c>
      <c r="F709" s="90" t="s">
        <v>279</v>
      </c>
      <c r="G709" s="90" t="s">
        <v>42</v>
      </c>
    </row>
    <row r="710" spans="1:7">
      <c r="A710" s="88" t="s">
        <v>1541</v>
      </c>
      <c r="B710" s="89" t="s">
        <v>1542</v>
      </c>
      <c r="C710" s="89" t="s">
        <v>26</v>
      </c>
      <c r="D710" s="89"/>
      <c r="E710" s="90" t="s">
        <v>27</v>
      </c>
      <c r="F710" s="90" t="s">
        <v>118</v>
      </c>
      <c r="G710" s="90" t="s">
        <v>61</v>
      </c>
    </row>
    <row r="711" spans="1:7">
      <c r="A711" s="88" t="s">
        <v>1543</v>
      </c>
      <c r="B711" s="89" t="s">
        <v>1544</v>
      </c>
      <c r="C711" s="89" t="s">
        <v>26</v>
      </c>
      <c r="D711" s="89"/>
      <c r="E711" s="90" t="s">
        <v>27</v>
      </c>
      <c r="F711" s="90" t="s">
        <v>130</v>
      </c>
      <c r="G711" s="90" t="s">
        <v>48</v>
      </c>
    </row>
    <row r="712" spans="1:7">
      <c r="A712" s="88" t="s">
        <v>1545</v>
      </c>
      <c r="B712" s="89" t="s">
        <v>1546</v>
      </c>
      <c r="C712" s="89" t="s">
        <v>36</v>
      </c>
      <c r="D712" s="89"/>
      <c r="E712" s="90" t="s">
        <v>27</v>
      </c>
      <c r="F712" s="90" t="s">
        <v>1104</v>
      </c>
      <c r="G712" s="90" t="s">
        <v>32</v>
      </c>
    </row>
    <row r="713" spans="1:7">
      <c r="A713" s="88" t="s">
        <v>1547</v>
      </c>
      <c r="B713" s="89" t="s">
        <v>1548</v>
      </c>
      <c r="C713" s="89" t="s">
        <v>36</v>
      </c>
      <c r="D713" s="89"/>
      <c r="E713" s="90" t="s">
        <v>27</v>
      </c>
      <c r="F713" s="90" t="s">
        <v>174</v>
      </c>
      <c r="G713" s="90" t="s">
        <v>41</v>
      </c>
    </row>
    <row r="714" spans="1:7">
      <c r="A714" s="88" t="s">
        <v>1549</v>
      </c>
      <c r="B714" s="89" t="s">
        <v>1550</v>
      </c>
      <c r="C714" s="89" t="s">
        <v>26</v>
      </c>
      <c r="D714" s="89"/>
      <c r="E714" s="90" t="s">
        <v>27</v>
      </c>
      <c r="F714" s="90" t="s">
        <v>224</v>
      </c>
      <c r="G714" s="90" t="s">
        <v>52</v>
      </c>
    </row>
    <row r="715" spans="1:7">
      <c r="A715" s="88" t="s">
        <v>1551</v>
      </c>
      <c r="B715" s="89" t="s">
        <v>1552</v>
      </c>
      <c r="C715" s="89" t="s">
        <v>36</v>
      </c>
      <c r="D715" s="89"/>
      <c r="E715" s="90" t="s">
        <v>27</v>
      </c>
      <c r="F715" s="90" t="s">
        <v>157</v>
      </c>
      <c r="G715" s="90" t="s">
        <v>41</v>
      </c>
    </row>
    <row r="716" spans="1:7">
      <c r="A716" s="88" t="s">
        <v>1553</v>
      </c>
      <c r="B716" s="89" t="s">
        <v>1554</v>
      </c>
      <c r="C716" s="89" t="s">
        <v>26</v>
      </c>
      <c r="D716" s="89"/>
      <c r="E716" s="90" t="s">
        <v>27</v>
      </c>
      <c r="F716" s="90" t="s">
        <v>269</v>
      </c>
      <c r="G716" s="90" t="s">
        <v>32</v>
      </c>
    </row>
    <row r="717" spans="1:7">
      <c r="A717" s="88" t="s">
        <v>1555</v>
      </c>
      <c r="B717" s="89" t="s">
        <v>1556</v>
      </c>
      <c r="C717" s="89" t="s">
        <v>36</v>
      </c>
      <c r="D717" s="89"/>
      <c r="E717" s="90" t="s">
        <v>27</v>
      </c>
      <c r="F717" s="90" t="s">
        <v>260</v>
      </c>
      <c r="G717" s="90" t="s">
        <v>48</v>
      </c>
    </row>
    <row r="718" spans="1:7">
      <c r="A718" s="88" t="s">
        <v>2035</v>
      </c>
      <c r="B718" s="89" t="s">
        <v>2036</v>
      </c>
      <c r="C718" s="89" t="s">
        <v>190</v>
      </c>
      <c r="D718" s="89" t="s">
        <v>191</v>
      </c>
      <c r="E718" s="90" t="s">
        <v>27</v>
      </c>
      <c r="F718" s="90" t="s">
        <v>177</v>
      </c>
      <c r="G718" s="90" t="s">
        <v>48</v>
      </c>
    </row>
    <row r="719" spans="1:7">
      <c r="A719" s="88" t="s">
        <v>1559</v>
      </c>
      <c r="B719" s="89" t="s">
        <v>1560</v>
      </c>
      <c r="C719" s="89" t="s">
        <v>36</v>
      </c>
      <c r="D719" s="89"/>
      <c r="E719" s="90" t="s">
        <v>27</v>
      </c>
      <c r="F719" s="90" t="s">
        <v>133</v>
      </c>
      <c r="G719" s="90" t="s">
        <v>33</v>
      </c>
    </row>
    <row r="720" spans="1:7">
      <c r="A720" s="88" t="s">
        <v>1561</v>
      </c>
      <c r="B720" s="89" t="s">
        <v>1562</v>
      </c>
      <c r="C720" s="89" t="s">
        <v>36</v>
      </c>
      <c r="D720" s="89"/>
      <c r="E720" s="90" t="s">
        <v>27</v>
      </c>
      <c r="F720" s="90" t="s">
        <v>206</v>
      </c>
      <c r="G720" s="90" t="s">
        <v>38</v>
      </c>
    </row>
    <row r="721" spans="1:7">
      <c r="A721" s="88" t="s">
        <v>1563</v>
      </c>
      <c r="B721" s="89" t="s">
        <v>1564</v>
      </c>
      <c r="C721" s="89" t="s">
        <v>36</v>
      </c>
      <c r="D721" s="89"/>
      <c r="E721" s="90" t="s">
        <v>27</v>
      </c>
      <c r="F721" s="90" t="s">
        <v>422</v>
      </c>
      <c r="G721" s="90" t="s">
        <v>38</v>
      </c>
    </row>
    <row r="722" spans="1:7">
      <c r="A722" s="88" t="s">
        <v>1565</v>
      </c>
      <c r="B722" s="89" t="s">
        <v>1566</v>
      </c>
      <c r="C722" s="89" t="s">
        <v>36</v>
      </c>
      <c r="D722" s="89"/>
      <c r="E722" s="90" t="s">
        <v>27</v>
      </c>
      <c r="F722" s="90" t="s">
        <v>62</v>
      </c>
      <c r="G722" s="90" t="s">
        <v>61</v>
      </c>
    </row>
    <row r="723" spans="1:7">
      <c r="A723" s="88" t="s">
        <v>1567</v>
      </c>
      <c r="B723" s="89" t="s">
        <v>1568</v>
      </c>
      <c r="C723" s="89" t="s">
        <v>36</v>
      </c>
      <c r="D723" s="89"/>
      <c r="E723" s="90" t="s">
        <v>27</v>
      </c>
      <c r="F723" s="90" t="s">
        <v>503</v>
      </c>
      <c r="G723" s="90" t="s">
        <v>29</v>
      </c>
    </row>
    <row r="724" spans="1:7">
      <c r="A724" s="88" t="s">
        <v>1569</v>
      </c>
      <c r="B724" s="89" t="s">
        <v>1570</v>
      </c>
      <c r="C724" s="89" t="s">
        <v>36</v>
      </c>
      <c r="D724" s="89"/>
      <c r="E724" s="90" t="s">
        <v>27</v>
      </c>
      <c r="F724" s="90" t="s">
        <v>206</v>
      </c>
      <c r="G724" s="90" t="s">
        <v>38</v>
      </c>
    </row>
    <row r="725" spans="1:7">
      <c r="A725" s="88" t="s">
        <v>1571</v>
      </c>
      <c r="B725" s="89" t="s">
        <v>1572</v>
      </c>
      <c r="C725" s="89" t="s">
        <v>36</v>
      </c>
      <c r="D725" s="89"/>
      <c r="E725" s="90" t="s">
        <v>27</v>
      </c>
      <c r="F725" s="90" t="s">
        <v>109</v>
      </c>
      <c r="G725" s="90" t="s">
        <v>38</v>
      </c>
    </row>
    <row r="726" spans="1:7">
      <c r="A726" s="88" t="s">
        <v>1573</v>
      </c>
      <c r="B726" s="89" t="s">
        <v>1574</v>
      </c>
      <c r="C726" s="89" t="s">
        <v>36</v>
      </c>
      <c r="D726" s="89"/>
      <c r="E726" s="90" t="s">
        <v>27</v>
      </c>
      <c r="F726" s="90" t="s">
        <v>37</v>
      </c>
      <c r="G726" s="90" t="s">
        <v>38</v>
      </c>
    </row>
    <row r="727" spans="1:7">
      <c r="A727" s="88" t="s">
        <v>1575</v>
      </c>
      <c r="B727" s="89" t="s">
        <v>1576</v>
      </c>
      <c r="C727" s="89" t="s">
        <v>36</v>
      </c>
      <c r="D727" s="89"/>
      <c r="E727" s="90" t="s">
        <v>27</v>
      </c>
      <c r="F727" s="90" t="s">
        <v>313</v>
      </c>
      <c r="G727" s="90" t="s">
        <v>48</v>
      </c>
    </row>
    <row r="728" spans="1:7">
      <c r="A728" s="88" t="s">
        <v>1577</v>
      </c>
      <c r="B728" s="89" t="s">
        <v>1578</v>
      </c>
      <c r="C728" s="89" t="s">
        <v>36</v>
      </c>
      <c r="D728" s="89"/>
      <c r="E728" s="90" t="s">
        <v>27</v>
      </c>
      <c r="F728" s="90" t="s">
        <v>695</v>
      </c>
      <c r="G728" s="90" t="s">
        <v>38</v>
      </c>
    </row>
    <row r="729" spans="1:7">
      <c r="A729" s="88" t="s">
        <v>1579</v>
      </c>
      <c r="B729" s="89" t="s">
        <v>1580</v>
      </c>
      <c r="C729" s="89" t="s">
        <v>36</v>
      </c>
      <c r="D729" s="89"/>
      <c r="E729" s="90" t="s">
        <v>27</v>
      </c>
      <c r="F729" s="90" t="s">
        <v>512</v>
      </c>
      <c r="G729" s="90" t="s">
        <v>32</v>
      </c>
    </row>
    <row r="730" spans="1:7">
      <c r="A730" s="88" t="s">
        <v>1581</v>
      </c>
      <c r="B730" s="89" t="s">
        <v>1582</v>
      </c>
      <c r="C730" s="89" t="s">
        <v>36</v>
      </c>
      <c r="D730" s="89"/>
      <c r="E730" s="90" t="s">
        <v>27</v>
      </c>
      <c r="F730" s="90" t="s">
        <v>269</v>
      </c>
      <c r="G730" s="90" t="s">
        <v>32</v>
      </c>
    </row>
    <row r="731" spans="1:7">
      <c r="A731" s="88" t="s">
        <v>1583</v>
      </c>
      <c r="B731" s="89" t="s">
        <v>1584</v>
      </c>
      <c r="C731" s="89" t="s">
        <v>36</v>
      </c>
      <c r="D731" s="89"/>
      <c r="E731" s="90" t="s">
        <v>27</v>
      </c>
      <c r="F731" s="90" t="s">
        <v>38</v>
      </c>
      <c r="G731" s="90" t="s">
        <v>81</v>
      </c>
    </row>
    <row r="732" spans="1:7">
      <c r="A732" s="88" t="s">
        <v>1585</v>
      </c>
      <c r="B732" s="89" t="s">
        <v>1586</v>
      </c>
      <c r="C732" s="89" t="s">
        <v>36</v>
      </c>
      <c r="D732" s="89"/>
      <c r="E732" s="90" t="s">
        <v>27</v>
      </c>
      <c r="F732" s="90" t="s">
        <v>221</v>
      </c>
      <c r="G732" s="90" t="s">
        <v>33</v>
      </c>
    </row>
    <row r="733" spans="1:7">
      <c r="A733" s="88" t="s">
        <v>1587</v>
      </c>
      <c r="B733" s="89" t="s">
        <v>1588</v>
      </c>
      <c r="C733" s="89" t="s">
        <v>26</v>
      </c>
      <c r="D733" s="89"/>
      <c r="E733" s="90" t="s">
        <v>27</v>
      </c>
      <c r="F733" s="90" t="s">
        <v>221</v>
      </c>
      <c r="G733" s="90" t="s">
        <v>33</v>
      </c>
    </row>
    <row r="734" spans="1:7">
      <c r="A734" s="88" t="s">
        <v>1589</v>
      </c>
      <c r="B734" s="89" t="s">
        <v>1590</v>
      </c>
      <c r="C734" s="89" t="s">
        <v>36</v>
      </c>
      <c r="D734" s="89"/>
      <c r="E734" s="90" t="s">
        <v>27</v>
      </c>
      <c r="F734" s="90" t="s">
        <v>221</v>
      </c>
      <c r="G734" s="90" t="s">
        <v>33</v>
      </c>
    </row>
    <row r="735" spans="1:7">
      <c r="A735" s="88" t="s">
        <v>1591</v>
      </c>
      <c r="B735" s="89" t="s">
        <v>1592</v>
      </c>
      <c r="C735" s="89" t="s">
        <v>26</v>
      </c>
      <c r="D735" s="89"/>
      <c r="E735" s="90" t="s">
        <v>27</v>
      </c>
      <c r="F735" s="90" t="s">
        <v>33</v>
      </c>
      <c r="G735" s="90" t="s">
        <v>81</v>
      </c>
    </row>
    <row r="736" spans="1:7">
      <c r="A736" s="88" t="s">
        <v>1593</v>
      </c>
      <c r="B736" s="89" t="s">
        <v>1594</v>
      </c>
      <c r="C736" s="89" t="s">
        <v>26</v>
      </c>
      <c r="D736" s="89"/>
      <c r="E736" s="90" t="s">
        <v>27</v>
      </c>
      <c r="F736" s="90" t="s">
        <v>177</v>
      </c>
      <c r="G736" s="90" t="s">
        <v>48</v>
      </c>
    </row>
    <row r="737" spans="1:7">
      <c r="A737" s="88" t="s">
        <v>1595</v>
      </c>
      <c r="B737" s="89" t="s">
        <v>1596</v>
      </c>
      <c r="C737" s="89" t="s">
        <v>36</v>
      </c>
      <c r="D737" s="89"/>
      <c r="E737" s="90" t="s">
        <v>27</v>
      </c>
      <c r="F737" s="90" t="s">
        <v>52</v>
      </c>
      <c r="G737" s="90" t="s">
        <v>33</v>
      </c>
    </row>
    <row r="738" spans="1:7">
      <c r="A738" s="88" t="s">
        <v>1597</v>
      </c>
      <c r="B738" s="89" t="s">
        <v>1598</v>
      </c>
      <c r="C738" s="89" t="s">
        <v>26</v>
      </c>
      <c r="D738" s="89"/>
      <c r="E738" s="90" t="s">
        <v>27</v>
      </c>
      <c r="F738" s="90" t="s">
        <v>847</v>
      </c>
      <c r="G738" s="90" t="s">
        <v>48</v>
      </c>
    </row>
    <row r="739" spans="1:7">
      <c r="A739" s="88" t="s">
        <v>1599</v>
      </c>
      <c r="B739" s="89" t="s">
        <v>1600</v>
      </c>
      <c r="C739" s="89" t="s">
        <v>26</v>
      </c>
      <c r="D739" s="89"/>
      <c r="E739" s="90" t="s">
        <v>27</v>
      </c>
      <c r="F739" s="90" t="s">
        <v>459</v>
      </c>
      <c r="G739" s="90" t="s">
        <v>62</v>
      </c>
    </row>
    <row r="740" spans="1:7">
      <c r="A740" s="88" t="s">
        <v>1601</v>
      </c>
      <c r="B740" s="89" t="s">
        <v>1602</v>
      </c>
      <c r="C740" s="89" t="s">
        <v>36</v>
      </c>
      <c r="D740" s="89"/>
      <c r="E740" s="90" t="s">
        <v>27</v>
      </c>
      <c r="F740" s="90" t="s">
        <v>459</v>
      </c>
      <c r="G740" s="90" t="s">
        <v>62</v>
      </c>
    </row>
    <row r="741" spans="1:7">
      <c r="A741" s="88" t="s">
        <v>1603</v>
      </c>
      <c r="B741" s="89" t="s">
        <v>1604</v>
      </c>
      <c r="C741" s="89" t="s">
        <v>36</v>
      </c>
      <c r="D741" s="89"/>
      <c r="E741" s="90" t="s">
        <v>27</v>
      </c>
      <c r="F741" s="90" t="s">
        <v>118</v>
      </c>
      <c r="G741" s="90" t="s">
        <v>61</v>
      </c>
    </row>
    <row r="742" spans="1:7">
      <c r="A742" s="88" t="s">
        <v>1605</v>
      </c>
      <c r="B742" s="89" t="s">
        <v>1606</v>
      </c>
      <c r="C742" s="89" t="s">
        <v>36</v>
      </c>
      <c r="D742" s="89"/>
      <c r="E742" s="90" t="s">
        <v>27</v>
      </c>
      <c r="F742" s="90" t="s">
        <v>87</v>
      </c>
      <c r="G742" s="90" t="s">
        <v>38</v>
      </c>
    </row>
    <row r="743" spans="1:7">
      <c r="A743" s="88" t="s">
        <v>1917</v>
      </c>
      <c r="B743" s="89" t="s">
        <v>1918</v>
      </c>
      <c r="C743" s="89" t="s">
        <v>26</v>
      </c>
      <c r="D743" s="89" t="s">
        <v>191</v>
      </c>
      <c r="E743" s="90" t="s">
        <v>27</v>
      </c>
      <c r="F743" s="90" t="s">
        <v>269</v>
      </c>
      <c r="G743" s="90" t="s">
        <v>32</v>
      </c>
    </row>
    <row r="744" spans="1:7">
      <c r="A744" s="88" t="s">
        <v>1609</v>
      </c>
      <c r="B744" s="89" t="s">
        <v>1610</v>
      </c>
      <c r="C744" s="89" t="s">
        <v>26</v>
      </c>
      <c r="D744" s="89"/>
      <c r="E744" s="90" t="s">
        <v>27</v>
      </c>
      <c r="F744" s="90" t="s">
        <v>333</v>
      </c>
      <c r="G744" s="90" t="s">
        <v>48</v>
      </c>
    </row>
    <row r="745" spans="1:7">
      <c r="A745" s="88" t="s">
        <v>1611</v>
      </c>
      <c r="B745" s="89" t="s">
        <v>1612</v>
      </c>
      <c r="C745" s="89" t="s">
        <v>36</v>
      </c>
      <c r="D745" s="89"/>
      <c r="E745" s="90" t="s">
        <v>27</v>
      </c>
      <c r="F745" s="90" t="s">
        <v>84</v>
      </c>
      <c r="G745" s="90" t="s">
        <v>81</v>
      </c>
    </row>
    <row r="746" spans="1:7">
      <c r="A746" s="88" t="s">
        <v>1613</v>
      </c>
      <c r="B746" s="89" t="s">
        <v>1614</v>
      </c>
      <c r="C746" s="89" t="s">
        <v>36</v>
      </c>
      <c r="D746" s="89"/>
      <c r="E746" s="90" t="s">
        <v>27</v>
      </c>
      <c r="F746" s="90" t="s">
        <v>300</v>
      </c>
      <c r="G746" s="90" t="s">
        <v>76</v>
      </c>
    </row>
    <row r="747" spans="1:7">
      <c r="A747" s="88" t="s">
        <v>1615</v>
      </c>
      <c r="B747" s="89" t="s">
        <v>1616</v>
      </c>
      <c r="C747" s="89" t="s">
        <v>36</v>
      </c>
      <c r="D747" s="89"/>
      <c r="E747" s="90" t="s">
        <v>27</v>
      </c>
      <c r="F747" s="90" t="s">
        <v>102</v>
      </c>
      <c r="G747" s="90" t="s">
        <v>61</v>
      </c>
    </row>
    <row r="748" spans="1:7">
      <c r="A748" s="88" t="s">
        <v>1617</v>
      </c>
      <c r="B748" s="89" t="s">
        <v>1618</v>
      </c>
      <c r="C748" s="89" t="s">
        <v>36</v>
      </c>
      <c r="D748" s="89"/>
      <c r="E748" s="90" t="s">
        <v>27</v>
      </c>
      <c r="F748" s="90" t="s">
        <v>269</v>
      </c>
      <c r="G748" s="90" t="s">
        <v>32</v>
      </c>
    </row>
    <row r="749" spans="1:7">
      <c r="A749" s="88" t="s">
        <v>1619</v>
      </c>
      <c r="B749" s="89" t="s">
        <v>1620</v>
      </c>
      <c r="C749" s="89" t="s">
        <v>36</v>
      </c>
      <c r="D749" s="89"/>
      <c r="E749" s="90" t="s">
        <v>27</v>
      </c>
      <c r="F749" s="90" t="s">
        <v>102</v>
      </c>
      <c r="G749" s="90" t="s">
        <v>61</v>
      </c>
    </row>
    <row r="750" spans="1:7">
      <c r="A750" s="88" t="s">
        <v>1621</v>
      </c>
      <c r="B750" s="89" t="s">
        <v>1622</v>
      </c>
      <c r="C750" s="89" t="s">
        <v>36</v>
      </c>
      <c r="D750" s="89"/>
      <c r="E750" s="90" t="s">
        <v>27</v>
      </c>
      <c r="F750" s="90" t="s">
        <v>503</v>
      </c>
      <c r="G750" s="90" t="s">
        <v>29</v>
      </c>
    </row>
    <row r="751" spans="1:7">
      <c r="A751" s="88" t="s">
        <v>1623</v>
      </c>
      <c r="B751" s="89" t="s">
        <v>1624</v>
      </c>
      <c r="C751" s="89" t="s">
        <v>36</v>
      </c>
      <c r="D751" s="89"/>
      <c r="E751" s="90" t="s">
        <v>27</v>
      </c>
      <c r="F751" s="90" t="s">
        <v>136</v>
      </c>
      <c r="G751" s="90" t="s">
        <v>61</v>
      </c>
    </row>
    <row r="752" spans="1:7">
      <c r="A752" s="88" t="s">
        <v>1625</v>
      </c>
      <c r="B752" s="89" t="s">
        <v>1626</v>
      </c>
      <c r="C752" s="89" t="s">
        <v>36</v>
      </c>
      <c r="D752" s="89"/>
      <c r="E752" s="90" t="s">
        <v>27</v>
      </c>
      <c r="F752" s="90" t="s">
        <v>130</v>
      </c>
      <c r="G752" s="90" t="s">
        <v>48</v>
      </c>
    </row>
    <row r="753" spans="1:7">
      <c r="A753" s="88" t="s">
        <v>1627</v>
      </c>
      <c r="B753" s="89" t="s">
        <v>1628</v>
      </c>
      <c r="C753" s="89" t="s">
        <v>36</v>
      </c>
      <c r="D753" s="89"/>
      <c r="E753" s="90" t="s">
        <v>27</v>
      </c>
      <c r="F753" s="90" t="s">
        <v>206</v>
      </c>
      <c r="G753" s="90" t="s">
        <v>38</v>
      </c>
    </row>
    <row r="754" spans="1:7">
      <c r="A754" s="88" t="s">
        <v>1629</v>
      </c>
      <c r="B754" s="89" t="s">
        <v>1630</v>
      </c>
      <c r="C754" s="89" t="s">
        <v>36</v>
      </c>
      <c r="D754" s="89"/>
      <c r="E754" s="90" t="s">
        <v>27</v>
      </c>
      <c r="F754" s="90" t="s">
        <v>206</v>
      </c>
      <c r="G754" s="90" t="s">
        <v>38</v>
      </c>
    </row>
    <row r="755" spans="1:7">
      <c r="A755" s="88" t="s">
        <v>1631</v>
      </c>
      <c r="B755" s="89" t="s">
        <v>1632</v>
      </c>
      <c r="C755" s="89" t="s">
        <v>36</v>
      </c>
      <c r="D755" s="89"/>
      <c r="E755" s="90" t="s">
        <v>27</v>
      </c>
      <c r="F755" s="90" t="s">
        <v>260</v>
      </c>
      <c r="G755" s="90" t="s">
        <v>48</v>
      </c>
    </row>
    <row r="756" spans="1:7">
      <c r="A756" s="88" t="s">
        <v>1633</v>
      </c>
      <c r="B756" s="89" t="s">
        <v>1634</v>
      </c>
      <c r="C756" s="89" t="s">
        <v>36</v>
      </c>
      <c r="D756" s="89"/>
      <c r="E756" s="90" t="s">
        <v>27</v>
      </c>
      <c r="F756" s="90" t="s">
        <v>115</v>
      </c>
      <c r="G756" s="90" t="s">
        <v>48</v>
      </c>
    </row>
    <row r="757" spans="1:7">
      <c r="A757" s="88" t="s">
        <v>1635</v>
      </c>
      <c r="B757" s="89" t="s">
        <v>1636</v>
      </c>
      <c r="C757" s="89" t="s">
        <v>36</v>
      </c>
      <c r="D757" s="89"/>
      <c r="E757" s="90" t="s">
        <v>27</v>
      </c>
      <c r="F757" s="90" t="s">
        <v>52</v>
      </c>
      <c r="G757" s="90" t="s">
        <v>33</v>
      </c>
    </row>
    <row r="758" spans="1:7">
      <c r="A758" s="88" t="s">
        <v>1637</v>
      </c>
      <c r="B758" s="89" t="s">
        <v>1638</v>
      </c>
      <c r="C758" s="89" t="s">
        <v>36</v>
      </c>
      <c r="D758" s="89"/>
      <c r="E758" s="90" t="s">
        <v>27</v>
      </c>
      <c r="F758" s="90" t="s">
        <v>448</v>
      </c>
      <c r="G758" s="90" t="s">
        <v>61</v>
      </c>
    </row>
    <row r="759" spans="1:7">
      <c r="A759" s="88" t="s">
        <v>1639</v>
      </c>
      <c r="B759" s="89" t="s">
        <v>1640</v>
      </c>
      <c r="C759" s="89" t="s">
        <v>36</v>
      </c>
      <c r="D759" s="89"/>
      <c r="E759" s="90" t="s">
        <v>27</v>
      </c>
      <c r="F759" s="90" t="s">
        <v>328</v>
      </c>
      <c r="G759" s="90" t="s">
        <v>32</v>
      </c>
    </row>
    <row r="760" spans="1:7">
      <c r="A760" s="88" t="s">
        <v>2161</v>
      </c>
      <c r="B760" s="89" t="s">
        <v>2162</v>
      </c>
      <c r="C760" s="89" t="s">
        <v>190</v>
      </c>
      <c r="D760" s="89" t="s">
        <v>191</v>
      </c>
      <c r="E760" s="90" t="s">
        <v>27</v>
      </c>
      <c r="F760" s="90" t="s">
        <v>133</v>
      </c>
      <c r="G760" s="90" t="s">
        <v>33</v>
      </c>
    </row>
    <row r="761" spans="1:7">
      <c r="A761" s="88" t="s">
        <v>1643</v>
      </c>
      <c r="B761" s="89" t="s">
        <v>1644</v>
      </c>
      <c r="C761" s="89" t="s">
        <v>26</v>
      </c>
      <c r="D761" s="89"/>
      <c r="E761" s="90" t="s">
        <v>27</v>
      </c>
      <c r="F761" s="90" t="s">
        <v>269</v>
      </c>
      <c r="G761" s="90" t="s">
        <v>32</v>
      </c>
    </row>
    <row r="762" spans="1:7">
      <c r="A762" s="88" t="s">
        <v>1645</v>
      </c>
      <c r="B762" s="89" t="s">
        <v>1646</v>
      </c>
      <c r="C762" s="89" t="s">
        <v>26</v>
      </c>
      <c r="D762" s="89"/>
      <c r="E762" s="90" t="s">
        <v>27</v>
      </c>
      <c r="F762" s="90" t="s">
        <v>61</v>
      </c>
      <c r="G762" s="90" t="s">
        <v>62</v>
      </c>
    </row>
    <row r="763" spans="1:7">
      <c r="A763" s="88" t="s">
        <v>2471</v>
      </c>
      <c r="B763" s="89" t="s">
        <v>2472</v>
      </c>
      <c r="C763" s="89" t="s">
        <v>26</v>
      </c>
      <c r="D763" s="89" t="s">
        <v>191</v>
      </c>
      <c r="E763" s="90" t="s">
        <v>27</v>
      </c>
      <c r="F763" s="90" t="s">
        <v>180</v>
      </c>
      <c r="G763" s="90" t="s">
        <v>33</v>
      </c>
    </row>
    <row r="764" spans="1:7">
      <c r="A764" s="88" t="s">
        <v>1649</v>
      </c>
      <c r="B764" s="89" t="s">
        <v>1650</v>
      </c>
      <c r="C764" s="89" t="s">
        <v>36</v>
      </c>
      <c r="D764" s="89"/>
      <c r="E764" s="90" t="s">
        <v>27</v>
      </c>
      <c r="F764" s="90" t="s">
        <v>328</v>
      </c>
      <c r="G764" s="90" t="s">
        <v>32</v>
      </c>
    </row>
    <row r="765" spans="1:7">
      <c r="A765" s="88" t="s">
        <v>1651</v>
      </c>
      <c r="B765" s="89" t="s">
        <v>1652</v>
      </c>
      <c r="C765" s="89" t="s">
        <v>36</v>
      </c>
      <c r="D765" s="89"/>
      <c r="E765" s="90" t="s">
        <v>27</v>
      </c>
      <c r="F765" s="90" t="s">
        <v>162</v>
      </c>
      <c r="G765" s="90" t="s">
        <v>62</v>
      </c>
    </row>
    <row r="766" spans="1:7">
      <c r="A766" s="88" t="s">
        <v>1653</v>
      </c>
      <c r="B766" s="89" t="s">
        <v>1654</v>
      </c>
      <c r="C766" s="89" t="s">
        <v>36</v>
      </c>
      <c r="D766" s="89"/>
      <c r="E766" s="90" t="s">
        <v>27</v>
      </c>
      <c r="F766" s="90" t="s">
        <v>796</v>
      </c>
      <c r="G766" s="90" t="s">
        <v>42</v>
      </c>
    </row>
    <row r="767" spans="1:7">
      <c r="A767" s="88" t="s">
        <v>1919</v>
      </c>
      <c r="B767" s="89" t="s">
        <v>1920</v>
      </c>
      <c r="C767" s="89" t="s">
        <v>190</v>
      </c>
      <c r="D767" s="89" t="s">
        <v>191</v>
      </c>
      <c r="E767" s="90" t="s">
        <v>27</v>
      </c>
      <c r="F767" s="90" t="s">
        <v>115</v>
      </c>
      <c r="G767" s="90" t="s">
        <v>48</v>
      </c>
    </row>
    <row r="768" spans="1:7">
      <c r="A768" s="88" t="s">
        <v>1657</v>
      </c>
      <c r="B768" s="89" t="s">
        <v>1658</v>
      </c>
      <c r="C768" s="89" t="s">
        <v>36</v>
      </c>
      <c r="D768" s="89"/>
      <c r="E768" s="90" t="s">
        <v>27</v>
      </c>
      <c r="F768" s="90" t="s">
        <v>269</v>
      </c>
      <c r="G768" s="90" t="s">
        <v>32</v>
      </c>
    </row>
    <row r="769" spans="1:7">
      <c r="A769" s="88" t="s">
        <v>394</v>
      </c>
      <c r="B769" s="89" t="s">
        <v>395</v>
      </c>
      <c r="C769" s="89" t="s">
        <v>190</v>
      </c>
      <c r="D769" s="89" t="s">
        <v>191</v>
      </c>
      <c r="E769" s="90" t="s">
        <v>27</v>
      </c>
      <c r="F769" s="90" t="s">
        <v>61</v>
      </c>
      <c r="G769" s="90" t="s">
        <v>62</v>
      </c>
    </row>
    <row r="770" spans="1:7">
      <c r="A770" s="88" t="s">
        <v>1661</v>
      </c>
      <c r="B770" s="89" t="s">
        <v>1662</v>
      </c>
      <c r="C770" s="89" t="s">
        <v>36</v>
      </c>
      <c r="D770" s="89"/>
      <c r="E770" s="90" t="s">
        <v>27</v>
      </c>
      <c r="F770" s="90" t="s">
        <v>382</v>
      </c>
      <c r="G770" s="90" t="s">
        <v>33</v>
      </c>
    </row>
    <row r="771" spans="1:7">
      <c r="A771" s="88" t="s">
        <v>1663</v>
      </c>
      <c r="B771" s="89" t="s">
        <v>1664</v>
      </c>
      <c r="C771" s="89" t="s">
        <v>36</v>
      </c>
      <c r="D771" s="89"/>
      <c r="E771" s="90" t="s">
        <v>27</v>
      </c>
      <c r="F771" s="90" t="s">
        <v>293</v>
      </c>
      <c r="G771" s="90" t="s">
        <v>52</v>
      </c>
    </row>
    <row r="772" spans="1:7">
      <c r="A772" s="88" t="s">
        <v>1665</v>
      </c>
      <c r="B772" s="89" t="s">
        <v>1666</v>
      </c>
      <c r="C772" s="89" t="s">
        <v>36</v>
      </c>
      <c r="D772" s="89"/>
      <c r="E772" s="90" t="s">
        <v>27</v>
      </c>
      <c r="F772" s="90" t="s">
        <v>303</v>
      </c>
      <c r="G772" s="90" t="s">
        <v>48</v>
      </c>
    </row>
    <row r="773" spans="1:7">
      <c r="A773" s="88" t="s">
        <v>1667</v>
      </c>
      <c r="B773" s="89" t="s">
        <v>1668</v>
      </c>
      <c r="C773" s="89" t="s">
        <v>36</v>
      </c>
      <c r="D773" s="89"/>
      <c r="E773" s="90" t="s">
        <v>27</v>
      </c>
      <c r="F773" s="90" t="s">
        <v>65</v>
      </c>
      <c r="G773" s="90" t="s">
        <v>38</v>
      </c>
    </row>
    <row r="774" spans="1:7">
      <c r="A774" s="88" t="s">
        <v>1669</v>
      </c>
      <c r="B774" s="89" t="s">
        <v>1670</v>
      </c>
      <c r="C774" s="89" t="s">
        <v>36</v>
      </c>
      <c r="D774" s="89"/>
      <c r="E774" s="90" t="s">
        <v>27</v>
      </c>
      <c r="F774" s="90" t="s">
        <v>180</v>
      </c>
      <c r="G774" s="90" t="s">
        <v>33</v>
      </c>
    </row>
    <row r="775" spans="1:7">
      <c r="A775" s="88" t="s">
        <v>1671</v>
      </c>
      <c r="B775" s="89" t="s">
        <v>1672</v>
      </c>
      <c r="C775" s="89" t="s">
        <v>36</v>
      </c>
      <c r="D775" s="89"/>
      <c r="E775" s="90" t="s">
        <v>27</v>
      </c>
      <c r="F775" s="90" t="s">
        <v>148</v>
      </c>
      <c r="G775" s="90" t="s">
        <v>41</v>
      </c>
    </row>
    <row r="776" spans="1:7">
      <c r="A776" s="88" t="s">
        <v>2491</v>
      </c>
      <c r="B776" s="89" t="s">
        <v>2492</v>
      </c>
      <c r="C776" s="89" t="s">
        <v>190</v>
      </c>
      <c r="D776" s="89" t="s">
        <v>191</v>
      </c>
      <c r="E776" s="90" t="s">
        <v>27</v>
      </c>
      <c r="F776" s="90" t="s">
        <v>187</v>
      </c>
      <c r="G776" s="90" t="s">
        <v>29</v>
      </c>
    </row>
    <row r="777" spans="1:7">
      <c r="A777" s="88" t="s">
        <v>1675</v>
      </c>
      <c r="B777" s="89" t="s">
        <v>1676</v>
      </c>
      <c r="C777" s="89" t="s">
        <v>36</v>
      </c>
      <c r="D777" s="89"/>
      <c r="E777" s="90" t="s">
        <v>27</v>
      </c>
      <c r="F777" s="90" t="s">
        <v>214</v>
      </c>
      <c r="G777" s="90" t="s">
        <v>33</v>
      </c>
    </row>
    <row r="778" spans="1:7">
      <c r="A778" s="88" t="s">
        <v>1677</v>
      </c>
      <c r="B778" s="89" t="s">
        <v>1678</v>
      </c>
      <c r="C778" s="89" t="s">
        <v>36</v>
      </c>
      <c r="D778" s="89"/>
      <c r="E778" s="90" t="s">
        <v>27</v>
      </c>
      <c r="F778" s="90" t="s">
        <v>148</v>
      </c>
      <c r="G778" s="90" t="s">
        <v>41</v>
      </c>
    </row>
    <row r="779" spans="1:7">
      <c r="A779" s="88" t="s">
        <v>1679</v>
      </c>
      <c r="B779" s="89" t="s">
        <v>1680</v>
      </c>
      <c r="C779" s="89" t="s">
        <v>36</v>
      </c>
      <c r="D779" s="89"/>
      <c r="E779" s="90" t="s">
        <v>27</v>
      </c>
      <c r="F779" s="90" t="s">
        <v>415</v>
      </c>
      <c r="G779" s="90" t="s">
        <v>61</v>
      </c>
    </row>
    <row r="780" spans="1:7">
      <c r="A780" s="88" t="s">
        <v>1681</v>
      </c>
      <c r="B780" s="89" t="s">
        <v>1682</v>
      </c>
      <c r="C780" s="89" t="s">
        <v>36</v>
      </c>
      <c r="D780" s="89"/>
      <c r="E780" s="90" t="s">
        <v>27</v>
      </c>
      <c r="F780" s="90" t="s">
        <v>796</v>
      </c>
      <c r="G780" s="90" t="s">
        <v>42</v>
      </c>
    </row>
    <row r="781" spans="1:7">
      <c r="A781" s="88" t="s">
        <v>1683</v>
      </c>
      <c r="B781" s="89" t="s">
        <v>1684</v>
      </c>
      <c r="C781" s="89" t="s">
        <v>36</v>
      </c>
      <c r="D781" s="89"/>
      <c r="E781" s="90" t="s">
        <v>27</v>
      </c>
      <c r="F781" s="90" t="s">
        <v>48</v>
      </c>
      <c r="G781" s="90" t="s">
        <v>76</v>
      </c>
    </row>
    <row r="782" spans="1:7">
      <c r="A782" s="88" t="s">
        <v>1685</v>
      </c>
      <c r="B782" s="89" t="s">
        <v>1686</v>
      </c>
      <c r="C782" s="89" t="s">
        <v>36</v>
      </c>
      <c r="D782" s="89"/>
      <c r="E782" s="90" t="s">
        <v>27</v>
      </c>
      <c r="F782" s="90" t="s">
        <v>174</v>
      </c>
      <c r="G782" s="90" t="s">
        <v>41</v>
      </c>
    </row>
    <row r="783" spans="1:7">
      <c r="A783" s="88" t="s">
        <v>1687</v>
      </c>
      <c r="B783" s="89" t="s">
        <v>1688</v>
      </c>
      <c r="C783" s="89" t="s">
        <v>36</v>
      </c>
      <c r="D783" s="89"/>
      <c r="E783" s="90" t="s">
        <v>27</v>
      </c>
      <c r="F783" s="90" t="s">
        <v>32</v>
      </c>
      <c r="G783" s="90" t="s">
        <v>33</v>
      </c>
    </row>
    <row r="784" spans="1:7">
      <c r="A784" s="88" t="s">
        <v>1689</v>
      </c>
      <c r="B784" s="89" t="s">
        <v>1690</v>
      </c>
      <c r="C784" s="89" t="s">
        <v>36</v>
      </c>
      <c r="D784" s="89"/>
      <c r="E784" s="90" t="s">
        <v>27</v>
      </c>
      <c r="F784" s="90" t="s">
        <v>32</v>
      </c>
      <c r="G784" s="90" t="s">
        <v>33</v>
      </c>
    </row>
    <row r="785" spans="1:7">
      <c r="A785" s="88" t="s">
        <v>1641</v>
      </c>
      <c r="B785" s="89" t="s">
        <v>1642</v>
      </c>
      <c r="C785" s="89" t="s">
        <v>190</v>
      </c>
      <c r="D785" s="89" t="s">
        <v>191</v>
      </c>
      <c r="E785" s="90" t="s">
        <v>27</v>
      </c>
      <c r="F785" s="90" t="s">
        <v>157</v>
      </c>
      <c r="G785" s="90" t="s">
        <v>41</v>
      </c>
    </row>
    <row r="786" spans="1:7">
      <c r="A786" s="88" t="s">
        <v>1693</v>
      </c>
      <c r="B786" s="89" t="s">
        <v>1694</v>
      </c>
      <c r="C786" s="89" t="s">
        <v>36</v>
      </c>
      <c r="D786" s="89"/>
      <c r="E786" s="90" t="s">
        <v>27</v>
      </c>
      <c r="F786" s="90" t="s">
        <v>274</v>
      </c>
      <c r="G786" s="90" t="s">
        <v>42</v>
      </c>
    </row>
    <row r="787" spans="1:7">
      <c r="A787" s="88" t="s">
        <v>1695</v>
      </c>
      <c r="B787" s="89" t="s">
        <v>1696</v>
      </c>
      <c r="C787" s="89" t="s">
        <v>36</v>
      </c>
      <c r="D787" s="89"/>
      <c r="E787" s="90" t="s">
        <v>27</v>
      </c>
      <c r="F787" s="90" t="s">
        <v>180</v>
      </c>
      <c r="G787" s="90" t="s">
        <v>33</v>
      </c>
    </row>
    <row r="788" spans="1:7">
      <c r="A788" s="88" t="s">
        <v>1697</v>
      </c>
      <c r="B788" s="89" t="s">
        <v>1698</v>
      </c>
      <c r="C788" s="89" t="s">
        <v>26</v>
      </c>
      <c r="D788" s="89"/>
      <c r="E788" s="90" t="s">
        <v>27</v>
      </c>
      <c r="F788" s="90" t="s">
        <v>48</v>
      </c>
      <c r="G788" s="90" t="s">
        <v>76</v>
      </c>
    </row>
    <row r="789" spans="1:7">
      <c r="A789" s="88" t="s">
        <v>2262</v>
      </c>
      <c r="B789" s="89" t="s">
        <v>2263</v>
      </c>
      <c r="C789" s="89" t="s">
        <v>26</v>
      </c>
      <c r="D789" s="89" t="s">
        <v>191</v>
      </c>
      <c r="E789" s="90" t="s">
        <v>27</v>
      </c>
      <c r="F789" s="90" t="s">
        <v>1104</v>
      </c>
      <c r="G789" s="90" t="s">
        <v>32</v>
      </c>
    </row>
    <row r="790" spans="1:7">
      <c r="A790" s="88" t="s">
        <v>1701</v>
      </c>
      <c r="B790" s="89" t="s">
        <v>1702</v>
      </c>
      <c r="C790" s="89" t="s">
        <v>36</v>
      </c>
      <c r="D790" s="89"/>
      <c r="E790" s="90" t="s">
        <v>27</v>
      </c>
      <c r="F790" s="90" t="s">
        <v>142</v>
      </c>
      <c r="G790" s="90" t="s">
        <v>76</v>
      </c>
    </row>
    <row r="791" spans="1:7">
      <c r="A791" s="88" t="s">
        <v>1703</v>
      </c>
      <c r="B791" s="89" t="s">
        <v>1704</v>
      </c>
      <c r="C791" s="89" t="s">
        <v>26</v>
      </c>
      <c r="D791" s="89"/>
      <c r="E791" s="90" t="s">
        <v>27</v>
      </c>
      <c r="F791" s="90" t="s">
        <v>142</v>
      </c>
      <c r="G791" s="90" t="s">
        <v>76</v>
      </c>
    </row>
    <row r="792" spans="1:7">
      <c r="A792" s="88" t="s">
        <v>1705</v>
      </c>
      <c r="B792" s="89" t="s">
        <v>1706</v>
      </c>
      <c r="C792" s="89" t="s">
        <v>36</v>
      </c>
      <c r="D792" s="89"/>
      <c r="E792" s="90" t="s">
        <v>27</v>
      </c>
      <c r="F792" s="90" t="s">
        <v>512</v>
      </c>
      <c r="G792" s="90" t="s">
        <v>32</v>
      </c>
    </row>
    <row r="793" spans="1:7">
      <c r="A793" s="88" t="s">
        <v>1707</v>
      </c>
      <c r="B793" s="89" t="s">
        <v>1708</v>
      </c>
      <c r="C793" s="89" t="s">
        <v>36</v>
      </c>
      <c r="D793" s="89"/>
      <c r="E793" s="90" t="s">
        <v>27</v>
      </c>
      <c r="F793" s="90" t="s">
        <v>37</v>
      </c>
      <c r="G793" s="90" t="s">
        <v>38</v>
      </c>
    </row>
    <row r="794" spans="1:7">
      <c r="A794" s="88" t="s">
        <v>1709</v>
      </c>
      <c r="B794" s="89" t="s">
        <v>1710</v>
      </c>
      <c r="C794" s="89" t="s">
        <v>26</v>
      </c>
      <c r="D794" s="89"/>
      <c r="E794" s="90" t="s">
        <v>27</v>
      </c>
      <c r="F794" s="90" t="s">
        <v>744</v>
      </c>
      <c r="G794" s="90" t="s">
        <v>52</v>
      </c>
    </row>
    <row r="795" spans="1:7">
      <c r="A795" s="88" t="s">
        <v>1711</v>
      </c>
      <c r="B795" s="89" t="s">
        <v>1712</v>
      </c>
      <c r="C795" s="89" t="s">
        <v>36</v>
      </c>
      <c r="D795" s="89"/>
      <c r="E795" s="90" t="s">
        <v>27</v>
      </c>
      <c r="F795" s="90" t="s">
        <v>555</v>
      </c>
      <c r="G795" s="90" t="s">
        <v>42</v>
      </c>
    </row>
    <row r="796" spans="1:7">
      <c r="A796" s="88" t="s">
        <v>1713</v>
      </c>
      <c r="B796" s="89" t="s">
        <v>1714</v>
      </c>
      <c r="C796" s="89" t="s">
        <v>36</v>
      </c>
      <c r="D796" s="89"/>
      <c r="E796" s="90" t="s">
        <v>27</v>
      </c>
      <c r="F796" s="90" t="s">
        <v>48</v>
      </c>
      <c r="G796" s="90" t="s">
        <v>76</v>
      </c>
    </row>
    <row r="797" spans="1:7">
      <c r="A797" s="88" t="s">
        <v>1715</v>
      </c>
      <c r="B797" s="89" t="s">
        <v>1716</v>
      </c>
      <c r="C797" s="89" t="s">
        <v>36</v>
      </c>
      <c r="D797" s="89"/>
      <c r="E797" s="90" t="s">
        <v>27</v>
      </c>
      <c r="F797" s="90" t="s">
        <v>274</v>
      </c>
      <c r="G797" s="90" t="s">
        <v>42</v>
      </c>
    </row>
    <row r="798" spans="1:7">
      <c r="A798" s="88" t="s">
        <v>1717</v>
      </c>
      <c r="B798" s="89" t="s">
        <v>1718</v>
      </c>
      <c r="C798" s="89" t="s">
        <v>36</v>
      </c>
      <c r="D798" s="89"/>
      <c r="E798" s="90" t="s">
        <v>27</v>
      </c>
      <c r="F798" s="90" t="s">
        <v>796</v>
      </c>
      <c r="G798" s="90" t="s">
        <v>42</v>
      </c>
    </row>
    <row r="799" spans="1:7">
      <c r="A799" s="88" t="s">
        <v>1719</v>
      </c>
      <c r="B799" s="89" t="s">
        <v>1720</v>
      </c>
      <c r="C799" s="89" t="s">
        <v>36</v>
      </c>
      <c r="D799" s="89"/>
      <c r="E799" s="90" t="s">
        <v>27</v>
      </c>
      <c r="F799" s="90" t="s">
        <v>260</v>
      </c>
      <c r="G799" s="90" t="s">
        <v>48</v>
      </c>
    </row>
    <row r="800" spans="1:7">
      <c r="A800" s="88" t="s">
        <v>1721</v>
      </c>
      <c r="B800" s="89" t="s">
        <v>1722</v>
      </c>
      <c r="C800" s="89" t="s">
        <v>26</v>
      </c>
      <c r="D800" s="89"/>
      <c r="E800" s="90" t="s">
        <v>27</v>
      </c>
      <c r="F800" s="90" t="s">
        <v>171</v>
      </c>
      <c r="G800" s="90" t="s">
        <v>42</v>
      </c>
    </row>
    <row r="801" spans="1:7">
      <c r="A801" s="88" t="s">
        <v>1723</v>
      </c>
      <c r="B801" s="89" t="s">
        <v>1724</v>
      </c>
      <c r="C801" s="89" t="s">
        <v>36</v>
      </c>
      <c r="D801" s="89"/>
      <c r="E801" s="90" t="s">
        <v>27</v>
      </c>
      <c r="F801" s="90" t="s">
        <v>293</v>
      </c>
      <c r="G801" s="90" t="s">
        <v>52</v>
      </c>
    </row>
    <row r="802" spans="1:7">
      <c r="A802" s="88" t="s">
        <v>1725</v>
      </c>
      <c r="B802" s="89" t="s">
        <v>1726</v>
      </c>
      <c r="C802" s="89" t="s">
        <v>36</v>
      </c>
      <c r="D802" s="89"/>
      <c r="E802" s="90" t="s">
        <v>27</v>
      </c>
      <c r="F802" s="90" t="s">
        <v>33</v>
      </c>
      <c r="G802" s="90" t="s">
        <v>81</v>
      </c>
    </row>
    <row r="803" spans="1:7">
      <c r="A803" s="88" t="s">
        <v>1727</v>
      </c>
      <c r="B803" s="89" t="s">
        <v>1728</v>
      </c>
      <c r="C803" s="89" t="s">
        <v>26</v>
      </c>
      <c r="D803" s="89"/>
      <c r="E803" s="90" t="s">
        <v>27</v>
      </c>
      <c r="F803" s="90" t="s">
        <v>435</v>
      </c>
      <c r="G803" s="90" t="s">
        <v>41</v>
      </c>
    </row>
    <row r="804" spans="1:7">
      <c r="A804" s="88" t="s">
        <v>1729</v>
      </c>
      <c r="B804" s="89" t="s">
        <v>1730</v>
      </c>
      <c r="C804" s="89" t="s">
        <v>36</v>
      </c>
      <c r="D804" s="89"/>
      <c r="E804" s="90" t="s">
        <v>27</v>
      </c>
      <c r="F804" s="90" t="s">
        <v>260</v>
      </c>
      <c r="G804" s="90" t="s">
        <v>48</v>
      </c>
    </row>
    <row r="805" spans="1:7">
      <c r="A805" s="88" t="s">
        <v>1731</v>
      </c>
      <c r="B805" s="89" t="s">
        <v>1732</v>
      </c>
      <c r="C805" s="89" t="s">
        <v>36</v>
      </c>
      <c r="D805" s="89"/>
      <c r="E805" s="90" t="s">
        <v>27</v>
      </c>
      <c r="F805" s="90" t="s">
        <v>459</v>
      </c>
      <c r="G805" s="90" t="s">
        <v>62</v>
      </c>
    </row>
    <row r="806" spans="1:7">
      <c r="A806" s="88" t="s">
        <v>1733</v>
      </c>
      <c r="B806" s="89" t="s">
        <v>1734</v>
      </c>
      <c r="C806" s="89" t="s">
        <v>36</v>
      </c>
      <c r="D806" s="89"/>
      <c r="E806" s="90" t="s">
        <v>27</v>
      </c>
      <c r="F806" s="90" t="s">
        <v>260</v>
      </c>
      <c r="G806" s="90" t="s">
        <v>48</v>
      </c>
    </row>
    <row r="807" spans="1:7">
      <c r="A807" s="88" t="s">
        <v>1735</v>
      </c>
      <c r="B807" s="89" t="s">
        <v>1736</v>
      </c>
      <c r="C807" s="89" t="s">
        <v>36</v>
      </c>
      <c r="D807" s="89"/>
      <c r="E807" s="90" t="s">
        <v>27</v>
      </c>
      <c r="F807" s="90" t="s">
        <v>47</v>
      </c>
      <c r="G807" s="90" t="s">
        <v>48</v>
      </c>
    </row>
    <row r="808" spans="1:7">
      <c r="A808" s="88" t="s">
        <v>1737</v>
      </c>
      <c r="B808" s="89" t="s">
        <v>1738</v>
      </c>
      <c r="C808" s="89" t="s">
        <v>26</v>
      </c>
      <c r="D808" s="89"/>
      <c r="E808" s="90" t="s">
        <v>27</v>
      </c>
      <c r="F808" s="90" t="s">
        <v>391</v>
      </c>
      <c r="G808" s="90" t="s">
        <v>61</v>
      </c>
    </row>
    <row r="809" spans="1:7">
      <c r="A809" s="88" t="s">
        <v>1739</v>
      </c>
      <c r="B809" s="89" t="s">
        <v>1740</v>
      </c>
      <c r="C809" s="89" t="s">
        <v>36</v>
      </c>
      <c r="D809" s="89"/>
      <c r="E809" s="90" t="s">
        <v>27</v>
      </c>
      <c r="F809" s="90" t="s">
        <v>479</v>
      </c>
      <c r="G809" s="90" t="s">
        <v>76</v>
      </c>
    </row>
    <row r="810" spans="1:7">
      <c r="A810" s="88" t="s">
        <v>1741</v>
      </c>
      <c r="B810" s="89" t="s">
        <v>1742</v>
      </c>
      <c r="C810" s="89" t="s">
        <v>36</v>
      </c>
      <c r="D810" s="89"/>
      <c r="E810" s="90" t="s">
        <v>27</v>
      </c>
      <c r="F810" s="90" t="s">
        <v>102</v>
      </c>
      <c r="G810" s="90" t="s">
        <v>61</v>
      </c>
    </row>
    <row r="811" spans="1:7">
      <c r="A811" s="88" t="s">
        <v>1743</v>
      </c>
      <c r="B811" s="89" t="s">
        <v>1744</v>
      </c>
      <c r="C811" s="89" t="s">
        <v>36</v>
      </c>
      <c r="D811" s="89"/>
      <c r="E811" s="90" t="s">
        <v>27</v>
      </c>
      <c r="F811" s="90" t="s">
        <v>118</v>
      </c>
      <c r="G811" s="90" t="s">
        <v>61</v>
      </c>
    </row>
    <row r="812" spans="1:7">
      <c r="A812" s="88" t="s">
        <v>1745</v>
      </c>
      <c r="B812" s="89" t="s">
        <v>1746</v>
      </c>
      <c r="C812" s="89" t="s">
        <v>36</v>
      </c>
      <c r="D812" s="89"/>
      <c r="E812" s="90" t="s">
        <v>27</v>
      </c>
      <c r="F812" s="90" t="s">
        <v>61</v>
      </c>
      <c r="G812" s="90" t="s">
        <v>62</v>
      </c>
    </row>
    <row r="813" spans="1:7">
      <c r="A813" s="88" t="s">
        <v>1747</v>
      </c>
      <c r="B813" s="89" t="s">
        <v>1748</v>
      </c>
      <c r="C813" s="89" t="s">
        <v>36</v>
      </c>
      <c r="D813" s="89"/>
      <c r="E813" s="90" t="s">
        <v>27</v>
      </c>
      <c r="F813" s="90" t="s">
        <v>796</v>
      </c>
      <c r="G813" s="90" t="s">
        <v>42</v>
      </c>
    </row>
    <row r="814" spans="1:7">
      <c r="A814" s="88" t="s">
        <v>1749</v>
      </c>
      <c r="B814" s="89" t="s">
        <v>1750</v>
      </c>
      <c r="C814" s="89" t="s">
        <v>36</v>
      </c>
      <c r="D814" s="89"/>
      <c r="E814" s="90" t="s">
        <v>27</v>
      </c>
      <c r="F814" s="90" t="s">
        <v>133</v>
      </c>
      <c r="G814" s="90" t="s">
        <v>33</v>
      </c>
    </row>
    <row r="815" spans="1:7">
      <c r="A815" s="88" t="s">
        <v>1751</v>
      </c>
      <c r="B815" s="89" t="s">
        <v>1752</v>
      </c>
      <c r="C815" s="89" t="s">
        <v>36</v>
      </c>
      <c r="D815" s="89"/>
      <c r="E815" s="90" t="s">
        <v>27</v>
      </c>
      <c r="F815" s="90" t="s">
        <v>183</v>
      </c>
      <c r="G815" s="90" t="s">
        <v>184</v>
      </c>
    </row>
    <row r="816" spans="1:7">
      <c r="A816" s="88" t="s">
        <v>1753</v>
      </c>
      <c r="B816" s="89" t="s">
        <v>1754</v>
      </c>
      <c r="C816" s="89" t="s">
        <v>36</v>
      </c>
      <c r="D816" s="89"/>
      <c r="E816" s="90" t="s">
        <v>27</v>
      </c>
      <c r="F816" s="90" t="s">
        <v>459</v>
      </c>
      <c r="G816" s="90" t="s">
        <v>62</v>
      </c>
    </row>
    <row r="817" spans="1:7">
      <c r="A817" s="88" t="s">
        <v>1755</v>
      </c>
      <c r="B817" s="89" t="s">
        <v>1756</v>
      </c>
      <c r="C817" s="89" t="s">
        <v>26</v>
      </c>
      <c r="D817" s="89"/>
      <c r="E817" s="90" t="s">
        <v>27</v>
      </c>
      <c r="F817" s="90" t="s">
        <v>28</v>
      </c>
      <c r="G817" s="90" t="s">
        <v>29</v>
      </c>
    </row>
    <row r="818" spans="1:7">
      <c r="A818" s="88" t="s">
        <v>1757</v>
      </c>
      <c r="B818" s="89" t="s">
        <v>1758</v>
      </c>
      <c r="C818" s="89" t="s">
        <v>36</v>
      </c>
      <c r="D818" s="89"/>
      <c r="E818" s="90" t="s">
        <v>27</v>
      </c>
      <c r="F818" s="90" t="s">
        <v>183</v>
      </c>
      <c r="G818" s="90" t="s">
        <v>184</v>
      </c>
    </row>
    <row r="819" spans="1:7">
      <c r="A819" s="88" t="s">
        <v>1759</v>
      </c>
      <c r="B819" s="89" t="s">
        <v>1760</v>
      </c>
      <c r="C819" s="89" t="s">
        <v>36</v>
      </c>
      <c r="D819" s="89"/>
      <c r="E819" s="90" t="s">
        <v>27</v>
      </c>
      <c r="F819" s="90" t="s">
        <v>503</v>
      </c>
      <c r="G819" s="90" t="s">
        <v>29</v>
      </c>
    </row>
    <row r="820" spans="1:7">
      <c r="A820" s="88" t="s">
        <v>1761</v>
      </c>
      <c r="B820" s="89" t="s">
        <v>1762</v>
      </c>
      <c r="C820" s="89" t="s">
        <v>36</v>
      </c>
      <c r="D820" s="89"/>
      <c r="E820" s="90" t="s">
        <v>27</v>
      </c>
      <c r="F820" s="90" t="s">
        <v>157</v>
      </c>
      <c r="G820" s="90" t="s">
        <v>41</v>
      </c>
    </row>
    <row r="821" spans="1:7">
      <c r="A821" s="88" t="s">
        <v>1763</v>
      </c>
      <c r="B821" s="89" t="s">
        <v>1764</v>
      </c>
      <c r="C821" s="89" t="s">
        <v>36</v>
      </c>
      <c r="D821" s="89"/>
      <c r="E821" s="90" t="s">
        <v>27</v>
      </c>
      <c r="F821" s="90" t="s">
        <v>112</v>
      </c>
      <c r="G821" s="90" t="s">
        <v>81</v>
      </c>
    </row>
    <row r="822" spans="1:7">
      <c r="A822" s="88" t="s">
        <v>1765</v>
      </c>
      <c r="B822" s="89" t="s">
        <v>1766</v>
      </c>
      <c r="C822" s="89" t="s">
        <v>36</v>
      </c>
      <c r="D822" s="89"/>
      <c r="E822" s="90" t="s">
        <v>27</v>
      </c>
      <c r="F822" s="90" t="s">
        <v>121</v>
      </c>
      <c r="G822" s="90" t="s">
        <v>38</v>
      </c>
    </row>
    <row r="823" spans="1:7">
      <c r="A823" s="88" t="s">
        <v>1767</v>
      </c>
      <c r="B823" s="89" t="s">
        <v>1768</v>
      </c>
      <c r="C823" s="89" t="s">
        <v>36</v>
      </c>
      <c r="D823" s="89"/>
      <c r="E823" s="90" t="s">
        <v>27</v>
      </c>
      <c r="F823" s="90" t="s">
        <v>62</v>
      </c>
      <c r="G823" s="90" t="s">
        <v>61</v>
      </c>
    </row>
    <row r="824" spans="1:7">
      <c r="A824" s="88" t="s">
        <v>1769</v>
      </c>
      <c r="B824" s="89" t="s">
        <v>1770</v>
      </c>
      <c r="C824" s="89" t="s">
        <v>36</v>
      </c>
      <c r="D824" s="89"/>
      <c r="E824" s="90" t="s">
        <v>27</v>
      </c>
      <c r="F824" s="90" t="s">
        <v>68</v>
      </c>
      <c r="G824" s="90" t="s">
        <v>48</v>
      </c>
    </row>
    <row r="825" spans="1:7">
      <c r="A825" s="88" t="s">
        <v>1771</v>
      </c>
      <c r="B825" s="89" t="s">
        <v>1772</v>
      </c>
      <c r="C825" s="89" t="s">
        <v>36</v>
      </c>
      <c r="D825" s="89"/>
      <c r="E825" s="90" t="s">
        <v>27</v>
      </c>
      <c r="F825" s="90" t="s">
        <v>121</v>
      </c>
      <c r="G825" s="90" t="s">
        <v>38</v>
      </c>
    </row>
    <row r="826" spans="1:7">
      <c r="A826" s="88" t="s">
        <v>1773</v>
      </c>
      <c r="B826" s="89" t="s">
        <v>1774</v>
      </c>
      <c r="C826" s="89" t="s">
        <v>36</v>
      </c>
      <c r="D826" s="89"/>
      <c r="E826" s="90" t="s">
        <v>27</v>
      </c>
      <c r="F826" s="90" t="s">
        <v>118</v>
      </c>
      <c r="G826" s="90" t="s">
        <v>61</v>
      </c>
    </row>
    <row r="827" spans="1:7">
      <c r="A827" s="88" t="s">
        <v>1775</v>
      </c>
      <c r="B827" s="89" t="s">
        <v>1776</v>
      </c>
      <c r="C827" s="89" t="s">
        <v>36</v>
      </c>
      <c r="D827" s="89"/>
      <c r="E827" s="90" t="s">
        <v>27</v>
      </c>
      <c r="F827" s="90" t="s">
        <v>127</v>
      </c>
      <c r="G827" s="90" t="s">
        <v>33</v>
      </c>
    </row>
    <row r="828" spans="1:7">
      <c r="A828" s="88" t="s">
        <v>1777</v>
      </c>
      <c r="B828" s="89" t="s">
        <v>1778</v>
      </c>
      <c r="C828" s="89" t="s">
        <v>36</v>
      </c>
      <c r="D828" s="89"/>
      <c r="E828" s="90" t="s">
        <v>27</v>
      </c>
      <c r="F828" s="90" t="s">
        <v>127</v>
      </c>
      <c r="G828" s="90" t="s">
        <v>33</v>
      </c>
    </row>
    <row r="829" spans="1:7">
      <c r="A829" s="88" t="s">
        <v>1779</v>
      </c>
      <c r="B829" s="89" t="s">
        <v>1780</v>
      </c>
      <c r="C829" s="89" t="s">
        <v>36</v>
      </c>
      <c r="D829" s="89"/>
      <c r="E829" s="90" t="s">
        <v>27</v>
      </c>
      <c r="F829" s="90" t="s">
        <v>286</v>
      </c>
      <c r="G829" s="90" t="s">
        <v>42</v>
      </c>
    </row>
    <row r="830" spans="1:7">
      <c r="A830" s="88" t="s">
        <v>1781</v>
      </c>
      <c r="B830" s="89" t="s">
        <v>1782</v>
      </c>
      <c r="C830" s="89" t="s">
        <v>36</v>
      </c>
      <c r="D830" s="89"/>
      <c r="E830" s="90" t="s">
        <v>27</v>
      </c>
      <c r="F830" s="90" t="s">
        <v>136</v>
      </c>
      <c r="G830" s="90" t="s">
        <v>61</v>
      </c>
    </row>
    <row r="831" spans="1:7">
      <c r="A831" s="88" t="s">
        <v>1783</v>
      </c>
      <c r="B831" s="89" t="s">
        <v>1784</v>
      </c>
      <c r="C831" s="89" t="s">
        <v>36</v>
      </c>
      <c r="D831" s="89"/>
      <c r="E831" s="90" t="s">
        <v>27</v>
      </c>
      <c r="F831" s="90" t="s">
        <v>121</v>
      </c>
      <c r="G831" s="90" t="s">
        <v>38</v>
      </c>
    </row>
    <row r="832" spans="1:7">
      <c r="A832" s="88" t="s">
        <v>1785</v>
      </c>
      <c r="B832" s="89" t="s">
        <v>1786</v>
      </c>
      <c r="C832" s="89" t="s">
        <v>36</v>
      </c>
      <c r="D832" s="89"/>
      <c r="E832" s="90" t="s">
        <v>27</v>
      </c>
      <c r="F832" s="90" t="s">
        <v>528</v>
      </c>
      <c r="G832" s="90" t="s">
        <v>33</v>
      </c>
    </row>
    <row r="833" spans="1:7">
      <c r="A833" s="88" t="s">
        <v>1787</v>
      </c>
      <c r="B833" s="89" t="s">
        <v>1788</v>
      </c>
      <c r="C833" s="89" t="s">
        <v>36</v>
      </c>
      <c r="D833" s="89"/>
      <c r="E833" s="90" t="s">
        <v>27</v>
      </c>
      <c r="F833" s="90" t="s">
        <v>512</v>
      </c>
      <c r="G833" s="90" t="s">
        <v>32</v>
      </c>
    </row>
    <row r="834" spans="1:7">
      <c r="A834" s="88" t="s">
        <v>1789</v>
      </c>
      <c r="B834" s="89" t="s">
        <v>1790</v>
      </c>
      <c r="C834" s="89" t="s">
        <v>26</v>
      </c>
      <c r="D834" s="89"/>
      <c r="E834" s="90" t="s">
        <v>27</v>
      </c>
      <c r="F834" s="90" t="s">
        <v>286</v>
      </c>
      <c r="G834" s="90" t="s">
        <v>42</v>
      </c>
    </row>
    <row r="835" spans="1:7">
      <c r="A835" s="88" t="s">
        <v>1791</v>
      </c>
      <c r="B835" s="89" t="s">
        <v>1792</v>
      </c>
      <c r="C835" s="89" t="s">
        <v>36</v>
      </c>
      <c r="D835" s="89"/>
      <c r="E835" s="90" t="s">
        <v>27</v>
      </c>
      <c r="F835" s="90" t="s">
        <v>61</v>
      </c>
      <c r="G835" s="90" t="s">
        <v>62</v>
      </c>
    </row>
    <row r="836" spans="1:7">
      <c r="A836" s="88" t="s">
        <v>1793</v>
      </c>
      <c r="B836" s="89" t="s">
        <v>1794</v>
      </c>
      <c r="C836" s="89" t="s">
        <v>36</v>
      </c>
      <c r="D836" s="89"/>
      <c r="E836" s="90" t="s">
        <v>27</v>
      </c>
      <c r="F836" s="90" t="s">
        <v>148</v>
      </c>
      <c r="G836" s="90" t="s">
        <v>41</v>
      </c>
    </row>
    <row r="837" spans="1:7">
      <c r="A837" s="88" t="s">
        <v>1795</v>
      </c>
      <c r="B837" s="89" t="s">
        <v>1796</v>
      </c>
      <c r="C837" s="89" t="s">
        <v>36</v>
      </c>
      <c r="D837" s="89"/>
      <c r="E837" s="90" t="s">
        <v>27</v>
      </c>
      <c r="F837" s="90" t="s">
        <v>260</v>
      </c>
      <c r="G837" s="90" t="s">
        <v>48</v>
      </c>
    </row>
    <row r="838" spans="1:7">
      <c r="A838" s="88" t="s">
        <v>1797</v>
      </c>
      <c r="B838" s="89" t="s">
        <v>1798</v>
      </c>
      <c r="C838" s="89" t="s">
        <v>36</v>
      </c>
      <c r="D838" s="89"/>
      <c r="E838" s="90" t="s">
        <v>27</v>
      </c>
      <c r="F838" s="90" t="s">
        <v>87</v>
      </c>
      <c r="G838" s="90" t="s">
        <v>38</v>
      </c>
    </row>
    <row r="839" spans="1:7">
      <c r="A839" s="88" t="s">
        <v>1799</v>
      </c>
      <c r="B839" s="89" t="s">
        <v>1800</v>
      </c>
      <c r="C839" s="89" t="s">
        <v>26</v>
      </c>
      <c r="D839" s="89"/>
      <c r="E839" s="90" t="s">
        <v>27</v>
      </c>
      <c r="F839" s="90" t="s">
        <v>435</v>
      </c>
      <c r="G839" s="90" t="s">
        <v>41</v>
      </c>
    </row>
    <row r="840" spans="1:7">
      <c r="A840" s="88" t="s">
        <v>1801</v>
      </c>
      <c r="B840" s="89" t="s">
        <v>1802</v>
      </c>
      <c r="C840" s="89" t="s">
        <v>36</v>
      </c>
      <c r="D840" s="89"/>
      <c r="E840" s="90" t="s">
        <v>27</v>
      </c>
      <c r="F840" s="90" t="s">
        <v>51</v>
      </c>
      <c r="G840" s="90" t="s">
        <v>52</v>
      </c>
    </row>
    <row r="841" spans="1:7">
      <c r="A841" s="88" t="s">
        <v>1803</v>
      </c>
      <c r="B841" s="89" t="s">
        <v>1804</v>
      </c>
      <c r="C841" s="89" t="s">
        <v>36</v>
      </c>
      <c r="D841" s="89"/>
      <c r="E841" s="90" t="s">
        <v>27</v>
      </c>
      <c r="F841" s="90" t="s">
        <v>435</v>
      </c>
      <c r="G841" s="90" t="s">
        <v>41</v>
      </c>
    </row>
    <row r="842" spans="1:7">
      <c r="A842" s="88" t="s">
        <v>1805</v>
      </c>
      <c r="B842" s="89" t="s">
        <v>1806</v>
      </c>
      <c r="C842" s="89" t="s">
        <v>36</v>
      </c>
      <c r="D842" s="89"/>
      <c r="E842" s="90" t="s">
        <v>27</v>
      </c>
      <c r="F842" s="90" t="s">
        <v>130</v>
      </c>
      <c r="G842" s="90" t="s">
        <v>48</v>
      </c>
    </row>
    <row r="843" spans="1:7">
      <c r="A843" s="88" t="s">
        <v>1807</v>
      </c>
      <c r="B843" s="89" t="s">
        <v>1808</v>
      </c>
      <c r="C843" s="89" t="s">
        <v>36</v>
      </c>
      <c r="D843" s="89"/>
      <c r="E843" s="90" t="s">
        <v>27</v>
      </c>
      <c r="F843" s="90" t="s">
        <v>127</v>
      </c>
      <c r="G843" s="90" t="s">
        <v>33</v>
      </c>
    </row>
    <row r="844" spans="1:7">
      <c r="A844" s="88" t="s">
        <v>1809</v>
      </c>
      <c r="B844" s="89" t="s">
        <v>1810</v>
      </c>
      <c r="C844" s="89" t="s">
        <v>36</v>
      </c>
      <c r="D844" s="89"/>
      <c r="E844" s="90" t="s">
        <v>27</v>
      </c>
      <c r="F844" s="90" t="s">
        <v>269</v>
      </c>
      <c r="G844" s="90" t="s">
        <v>32</v>
      </c>
    </row>
    <row r="845" spans="1:7">
      <c r="A845" s="88" t="s">
        <v>1811</v>
      </c>
      <c r="B845" s="89" t="s">
        <v>1812</v>
      </c>
      <c r="C845" s="89" t="s">
        <v>36</v>
      </c>
      <c r="D845" s="89"/>
      <c r="E845" s="90" t="s">
        <v>27</v>
      </c>
      <c r="F845" s="90" t="s">
        <v>68</v>
      </c>
      <c r="G845" s="90" t="s">
        <v>48</v>
      </c>
    </row>
    <row r="846" spans="1:7">
      <c r="A846" s="88" t="s">
        <v>1813</v>
      </c>
      <c r="B846" s="89" t="s">
        <v>1814</v>
      </c>
      <c r="C846" s="89" t="s">
        <v>36</v>
      </c>
      <c r="D846" s="89"/>
      <c r="E846" s="90" t="s">
        <v>27</v>
      </c>
      <c r="F846" s="90" t="s">
        <v>695</v>
      </c>
      <c r="G846" s="90" t="s">
        <v>38</v>
      </c>
    </row>
    <row r="847" spans="1:7">
      <c r="A847" s="88" t="s">
        <v>1815</v>
      </c>
      <c r="B847" s="89" t="s">
        <v>1816</v>
      </c>
      <c r="C847" s="89" t="s">
        <v>36</v>
      </c>
      <c r="D847" s="89"/>
      <c r="E847" s="90" t="s">
        <v>27</v>
      </c>
      <c r="F847" s="90" t="s">
        <v>333</v>
      </c>
      <c r="G847" s="90" t="s">
        <v>48</v>
      </c>
    </row>
    <row r="848" spans="1:7">
      <c r="A848" s="88" t="s">
        <v>1817</v>
      </c>
      <c r="B848" s="89" t="s">
        <v>1818</v>
      </c>
      <c r="C848" s="89" t="s">
        <v>36</v>
      </c>
      <c r="D848" s="89"/>
      <c r="E848" s="90" t="s">
        <v>27</v>
      </c>
      <c r="F848" s="90" t="s">
        <v>87</v>
      </c>
      <c r="G848" s="90" t="s">
        <v>38</v>
      </c>
    </row>
    <row r="849" spans="1:7">
      <c r="A849" s="88" t="s">
        <v>1819</v>
      </c>
      <c r="B849" s="89" t="s">
        <v>1820</v>
      </c>
      <c r="C849" s="89" t="s">
        <v>36</v>
      </c>
      <c r="D849" s="89"/>
      <c r="E849" s="90" t="s">
        <v>27</v>
      </c>
      <c r="F849" s="90" t="s">
        <v>148</v>
      </c>
      <c r="G849" s="90" t="s">
        <v>41</v>
      </c>
    </row>
    <row r="850" spans="1:7">
      <c r="A850" s="88" t="s">
        <v>1821</v>
      </c>
      <c r="B850" s="89" t="s">
        <v>1822</v>
      </c>
      <c r="C850" s="89" t="s">
        <v>36</v>
      </c>
      <c r="D850" s="89"/>
      <c r="E850" s="90" t="s">
        <v>27</v>
      </c>
      <c r="F850" s="90" t="s">
        <v>118</v>
      </c>
      <c r="G850" s="90" t="s">
        <v>61</v>
      </c>
    </row>
    <row r="851" spans="1:7">
      <c r="A851" s="88" t="s">
        <v>1823</v>
      </c>
      <c r="B851" s="89" t="s">
        <v>1824</v>
      </c>
      <c r="C851" s="89" t="s">
        <v>36</v>
      </c>
      <c r="D851" s="89"/>
      <c r="E851" s="90" t="s">
        <v>27</v>
      </c>
      <c r="F851" s="90" t="s">
        <v>121</v>
      </c>
      <c r="G851" s="90" t="s">
        <v>38</v>
      </c>
    </row>
    <row r="852" spans="1:7">
      <c r="A852" s="88" t="s">
        <v>2005</v>
      </c>
      <c r="B852" s="89" t="s">
        <v>2006</v>
      </c>
      <c r="C852" s="89" t="s">
        <v>190</v>
      </c>
      <c r="D852" s="89" t="s">
        <v>191</v>
      </c>
      <c r="E852" s="90" t="s">
        <v>27</v>
      </c>
      <c r="F852" s="90" t="s">
        <v>224</v>
      </c>
      <c r="G852" s="90" t="s">
        <v>52</v>
      </c>
    </row>
    <row r="853" spans="1:7">
      <c r="A853" s="88" t="s">
        <v>1827</v>
      </c>
      <c r="B853" s="89" t="s">
        <v>1828</v>
      </c>
      <c r="C853" s="89" t="s">
        <v>36</v>
      </c>
      <c r="D853" s="89"/>
      <c r="E853" s="90" t="s">
        <v>27</v>
      </c>
      <c r="F853" s="90" t="s">
        <v>796</v>
      </c>
      <c r="G853" s="90" t="s">
        <v>42</v>
      </c>
    </row>
    <row r="854" spans="1:7">
      <c r="A854" s="88" t="s">
        <v>1829</v>
      </c>
      <c r="B854" s="89" t="s">
        <v>1830</v>
      </c>
      <c r="C854" s="89" t="s">
        <v>36</v>
      </c>
      <c r="D854" s="89"/>
      <c r="E854" s="90" t="s">
        <v>27</v>
      </c>
      <c r="F854" s="90" t="s">
        <v>133</v>
      </c>
      <c r="G854" s="90" t="s">
        <v>33</v>
      </c>
    </row>
    <row r="855" spans="1:7">
      <c r="A855" s="88" t="s">
        <v>1831</v>
      </c>
      <c r="B855" s="89" t="s">
        <v>1832</v>
      </c>
      <c r="C855" s="89" t="s">
        <v>36</v>
      </c>
      <c r="D855" s="89"/>
      <c r="E855" s="90" t="s">
        <v>27</v>
      </c>
      <c r="F855" s="90" t="s">
        <v>257</v>
      </c>
      <c r="G855" s="90" t="s">
        <v>42</v>
      </c>
    </row>
    <row r="856" spans="1:7">
      <c r="A856" s="88" t="s">
        <v>1833</v>
      </c>
      <c r="B856" s="89" t="s">
        <v>1834</v>
      </c>
      <c r="C856" s="89" t="s">
        <v>26</v>
      </c>
      <c r="D856" s="89"/>
      <c r="E856" s="90" t="s">
        <v>27</v>
      </c>
      <c r="F856" s="90" t="s">
        <v>221</v>
      </c>
      <c r="G856" s="90" t="s">
        <v>33</v>
      </c>
    </row>
    <row r="857" spans="1:7">
      <c r="A857" s="88" t="s">
        <v>1835</v>
      </c>
      <c r="B857" s="89" t="s">
        <v>1836</v>
      </c>
      <c r="C857" s="89" t="s">
        <v>36</v>
      </c>
      <c r="D857" s="89"/>
      <c r="E857" s="90" t="s">
        <v>27</v>
      </c>
      <c r="F857" s="90" t="s">
        <v>109</v>
      </c>
      <c r="G857" s="90" t="s">
        <v>38</v>
      </c>
    </row>
    <row r="858" spans="1:7">
      <c r="A858" s="88" t="s">
        <v>1837</v>
      </c>
      <c r="B858" s="89" t="s">
        <v>1838</v>
      </c>
      <c r="C858" s="89" t="s">
        <v>36</v>
      </c>
      <c r="D858" s="89"/>
      <c r="E858" s="90" t="s">
        <v>27</v>
      </c>
      <c r="F858" s="90" t="s">
        <v>519</v>
      </c>
      <c r="G858" s="90" t="s">
        <v>42</v>
      </c>
    </row>
    <row r="859" spans="1:7">
      <c r="A859" s="88" t="s">
        <v>1839</v>
      </c>
      <c r="B859" s="89" t="s">
        <v>1840</v>
      </c>
      <c r="C859" s="89" t="s">
        <v>36</v>
      </c>
      <c r="D859" s="89"/>
      <c r="E859" s="90" t="s">
        <v>27</v>
      </c>
      <c r="F859" s="90" t="s">
        <v>68</v>
      </c>
      <c r="G859" s="90" t="s">
        <v>48</v>
      </c>
    </row>
    <row r="860" spans="1:7">
      <c r="A860" s="88" t="s">
        <v>1841</v>
      </c>
      <c r="B860" s="89" t="s">
        <v>1842</v>
      </c>
      <c r="C860" s="89" t="s">
        <v>26</v>
      </c>
      <c r="D860" s="89"/>
      <c r="E860" s="90" t="s">
        <v>27</v>
      </c>
      <c r="F860" s="90" t="s">
        <v>121</v>
      </c>
      <c r="G860" s="90" t="s">
        <v>38</v>
      </c>
    </row>
    <row r="861" spans="1:7">
      <c r="A861" s="88" t="s">
        <v>1843</v>
      </c>
      <c r="B861" s="89" t="s">
        <v>1844</v>
      </c>
      <c r="C861" s="89" t="s">
        <v>36</v>
      </c>
      <c r="D861" s="89"/>
      <c r="E861" s="90" t="s">
        <v>27</v>
      </c>
      <c r="F861" s="90" t="s">
        <v>286</v>
      </c>
      <c r="G861" s="90" t="s">
        <v>42</v>
      </c>
    </row>
    <row r="862" spans="1:7">
      <c r="A862" s="88" t="s">
        <v>1845</v>
      </c>
      <c r="B862" s="89" t="s">
        <v>1846</v>
      </c>
      <c r="C862" s="89" t="s">
        <v>36</v>
      </c>
      <c r="D862" s="89"/>
      <c r="E862" s="90" t="s">
        <v>27</v>
      </c>
      <c r="F862" s="90" t="s">
        <v>37</v>
      </c>
      <c r="G862" s="90" t="s">
        <v>38</v>
      </c>
    </row>
    <row r="863" spans="1:7">
      <c r="A863" s="88" t="s">
        <v>1847</v>
      </c>
      <c r="B863" s="89" t="s">
        <v>1848</v>
      </c>
      <c r="C863" s="89" t="s">
        <v>36</v>
      </c>
      <c r="D863" s="89"/>
      <c r="E863" s="90" t="s">
        <v>27</v>
      </c>
      <c r="F863" s="90" t="s">
        <v>847</v>
      </c>
      <c r="G863" s="90" t="s">
        <v>48</v>
      </c>
    </row>
    <row r="864" spans="1:7">
      <c r="A864" s="88" t="s">
        <v>1429</v>
      </c>
      <c r="B864" s="89" t="s">
        <v>1430</v>
      </c>
      <c r="C864" s="89" t="s">
        <v>26</v>
      </c>
      <c r="D864" s="89" t="s">
        <v>191</v>
      </c>
      <c r="E864" s="90" t="s">
        <v>27</v>
      </c>
      <c r="F864" s="90" t="s">
        <v>512</v>
      </c>
      <c r="G864" s="90" t="s">
        <v>32</v>
      </c>
    </row>
    <row r="865" spans="1:7">
      <c r="A865" s="88" t="s">
        <v>1851</v>
      </c>
      <c r="B865" s="89" t="s">
        <v>1852</v>
      </c>
      <c r="C865" s="89" t="s">
        <v>26</v>
      </c>
      <c r="D865" s="89"/>
      <c r="E865" s="90" t="s">
        <v>27</v>
      </c>
      <c r="F865" s="90" t="s">
        <v>124</v>
      </c>
      <c r="G865" s="90" t="s">
        <v>29</v>
      </c>
    </row>
    <row r="866" spans="1:7">
      <c r="A866" s="88" t="s">
        <v>1853</v>
      </c>
      <c r="B866" s="89" t="s">
        <v>1854</v>
      </c>
      <c r="C866" s="89" t="s">
        <v>36</v>
      </c>
      <c r="D866" s="89"/>
      <c r="E866" s="90" t="s">
        <v>27</v>
      </c>
      <c r="F866" s="90" t="s">
        <v>468</v>
      </c>
      <c r="G866" s="90" t="s">
        <v>48</v>
      </c>
    </row>
    <row r="867" spans="1:7">
      <c r="A867" s="88" t="s">
        <v>1855</v>
      </c>
      <c r="B867" s="89" t="s">
        <v>1856</v>
      </c>
      <c r="C867" s="89" t="s">
        <v>26</v>
      </c>
      <c r="D867" s="89"/>
      <c r="E867" s="90" t="s">
        <v>27</v>
      </c>
      <c r="F867" s="90" t="s">
        <v>512</v>
      </c>
      <c r="G867" s="90" t="s">
        <v>32</v>
      </c>
    </row>
    <row r="868" spans="1:7">
      <c r="A868" s="88" t="s">
        <v>1857</v>
      </c>
      <c r="B868" s="89" t="s">
        <v>1858</v>
      </c>
      <c r="C868" s="89" t="s">
        <v>36</v>
      </c>
      <c r="D868" s="89"/>
      <c r="E868" s="90" t="s">
        <v>27</v>
      </c>
      <c r="F868" s="90" t="s">
        <v>157</v>
      </c>
      <c r="G868" s="90" t="s">
        <v>41</v>
      </c>
    </row>
    <row r="869" spans="1:7">
      <c r="A869" s="88" t="s">
        <v>1859</v>
      </c>
      <c r="B869" s="89" t="s">
        <v>1860</v>
      </c>
      <c r="C869" s="89" t="s">
        <v>36</v>
      </c>
      <c r="D869" s="89"/>
      <c r="E869" s="90" t="s">
        <v>27</v>
      </c>
      <c r="F869" s="90" t="s">
        <v>136</v>
      </c>
      <c r="G869" s="90" t="s">
        <v>61</v>
      </c>
    </row>
    <row r="870" spans="1:7">
      <c r="A870" s="88" t="s">
        <v>1861</v>
      </c>
      <c r="B870" s="89" t="s">
        <v>1862</v>
      </c>
      <c r="C870" s="89" t="s">
        <v>36</v>
      </c>
      <c r="D870" s="89"/>
      <c r="E870" s="90" t="s">
        <v>27</v>
      </c>
      <c r="F870" s="90" t="s">
        <v>744</v>
      </c>
      <c r="G870" s="90" t="s">
        <v>52</v>
      </c>
    </row>
    <row r="871" spans="1:7">
      <c r="A871" s="88" t="s">
        <v>1863</v>
      </c>
      <c r="B871" s="89" t="s">
        <v>1864</v>
      </c>
      <c r="C871" s="89" t="s">
        <v>36</v>
      </c>
      <c r="D871" s="89"/>
      <c r="E871" s="90" t="s">
        <v>27</v>
      </c>
      <c r="F871" s="90" t="s">
        <v>136</v>
      </c>
      <c r="G871" s="90" t="s">
        <v>61</v>
      </c>
    </row>
    <row r="872" spans="1:7">
      <c r="A872" s="88" t="s">
        <v>1865</v>
      </c>
      <c r="B872" s="89" t="s">
        <v>1866</v>
      </c>
      <c r="C872" s="89" t="s">
        <v>36</v>
      </c>
      <c r="D872" s="89"/>
      <c r="E872" s="90" t="s">
        <v>27</v>
      </c>
      <c r="F872" s="90" t="s">
        <v>528</v>
      </c>
      <c r="G872" s="90" t="s">
        <v>33</v>
      </c>
    </row>
    <row r="873" spans="1:7">
      <c r="A873" s="88" t="s">
        <v>1867</v>
      </c>
      <c r="B873" s="89" t="s">
        <v>1868</v>
      </c>
      <c r="C873" s="89" t="s">
        <v>36</v>
      </c>
      <c r="D873" s="89"/>
      <c r="E873" s="90" t="s">
        <v>27</v>
      </c>
      <c r="F873" s="90" t="s">
        <v>124</v>
      </c>
      <c r="G873" s="90" t="s">
        <v>29</v>
      </c>
    </row>
    <row r="874" spans="1:7">
      <c r="A874" s="88" t="s">
        <v>1869</v>
      </c>
      <c r="B874" s="89" t="s">
        <v>1870</v>
      </c>
      <c r="C874" s="89" t="s">
        <v>26</v>
      </c>
      <c r="D874" s="89"/>
      <c r="E874" s="90" t="s">
        <v>27</v>
      </c>
      <c r="F874" s="90" t="s">
        <v>124</v>
      </c>
      <c r="G874" s="90" t="s">
        <v>29</v>
      </c>
    </row>
    <row r="875" spans="1:7">
      <c r="A875" s="88" t="s">
        <v>1871</v>
      </c>
      <c r="B875" s="89" t="s">
        <v>1872</v>
      </c>
      <c r="C875" s="89" t="s">
        <v>26</v>
      </c>
      <c r="D875" s="89"/>
      <c r="E875" s="90" t="s">
        <v>27</v>
      </c>
      <c r="F875" s="90" t="s">
        <v>97</v>
      </c>
      <c r="G875" s="90" t="s">
        <v>61</v>
      </c>
    </row>
    <row r="876" spans="1:7">
      <c r="A876" s="88" t="s">
        <v>1873</v>
      </c>
      <c r="B876" s="89" t="s">
        <v>1874</v>
      </c>
      <c r="C876" s="89" t="s">
        <v>26</v>
      </c>
      <c r="D876" s="89"/>
      <c r="E876" s="90" t="s">
        <v>27</v>
      </c>
      <c r="F876" s="90" t="s">
        <v>118</v>
      </c>
      <c r="G876" s="90" t="s">
        <v>61</v>
      </c>
    </row>
    <row r="877" spans="1:7">
      <c r="A877" s="88" t="s">
        <v>1875</v>
      </c>
      <c r="B877" s="89" t="s">
        <v>1876</v>
      </c>
      <c r="C877" s="89" t="s">
        <v>36</v>
      </c>
      <c r="D877" s="89"/>
      <c r="E877" s="90" t="s">
        <v>27</v>
      </c>
      <c r="F877" s="90" t="s">
        <v>246</v>
      </c>
      <c r="G877" s="90" t="s">
        <v>61</v>
      </c>
    </row>
    <row r="878" spans="1:7">
      <c r="A878" s="88" t="s">
        <v>1877</v>
      </c>
      <c r="B878" s="89" t="s">
        <v>1878</v>
      </c>
      <c r="C878" s="89" t="s">
        <v>36</v>
      </c>
      <c r="D878" s="89"/>
      <c r="E878" s="90" t="s">
        <v>27</v>
      </c>
      <c r="F878" s="90" t="s">
        <v>145</v>
      </c>
      <c r="G878" s="90" t="s">
        <v>41</v>
      </c>
    </row>
    <row r="879" spans="1:7">
      <c r="A879" s="88" t="s">
        <v>1879</v>
      </c>
      <c r="B879" s="89" t="s">
        <v>1880</v>
      </c>
      <c r="C879" s="89" t="s">
        <v>36</v>
      </c>
      <c r="D879" s="89"/>
      <c r="E879" s="90" t="s">
        <v>27</v>
      </c>
      <c r="F879" s="90" t="s">
        <v>71</v>
      </c>
      <c r="G879" s="90" t="s">
        <v>52</v>
      </c>
    </row>
    <row r="880" spans="1:7">
      <c r="A880" s="88" t="s">
        <v>1881</v>
      </c>
      <c r="B880" s="89" t="s">
        <v>1882</v>
      </c>
      <c r="C880" s="89" t="s">
        <v>36</v>
      </c>
      <c r="D880" s="89"/>
      <c r="E880" s="90" t="s">
        <v>27</v>
      </c>
      <c r="F880" s="90" t="s">
        <v>90</v>
      </c>
      <c r="G880" s="90" t="s">
        <v>76</v>
      </c>
    </row>
    <row r="881" spans="1:7">
      <c r="A881" s="88" t="s">
        <v>1883</v>
      </c>
      <c r="B881" s="89" t="s">
        <v>1884</v>
      </c>
      <c r="C881" s="89" t="s">
        <v>36</v>
      </c>
      <c r="D881" s="89"/>
      <c r="E881" s="90" t="s">
        <v>27</v>
      </c>
      <c r="F881" s="90" t="s">
        <v>87</v>
      </c>
      <c r="G881" s="90" t="s">
        <v>38</v>
      </c>
    </row>
    <row r="882" spans="1:7">
      <c r="A882" s="88" t="s">
        <v>1885</v>
      </c>
      <c r="B882" s="89" t="s">
        <v>1886</v>
      </c>
      <c r="C882" s="89" t="s">
        <v>36</v>
      </c>
      <c r="D882" s="89"/>
      <c r="E882" s="90" t="s">
        <v>27</v>
      </c>
      <c r="F882" s="90" t="s">
        <v>52</v>
      </c>
      <c r="G882" s="90" t="s">
        <v>33</v>
      </c>
    </row>
    <row r="883" spans="1:7">
      <c r="A883" s="88" t="s">
        <v>1887</v>
      </c>
      <c r="B883" s="89" t="s">
        <v>1888</v>
      </c>
      <c r="C883" s="89" t="s">
        <v>36</v>
      </c>
      <c r="D883" s="89"/>
      <c r="E883" s="90" t="s">
        <v>27</v>
      </c>
      <c r="F883" s="90" t="s">
        <v>52</v>
      </c>
      <c r="G883" s="90" t="s">
        <v>33</v>
      </c>
    </row>
    <row r="884" spans="1:7">
      <c r="A884" s="88" t="s">
        <v>1889</v>
      </c>
      <c r="B884" s="89" t="s">
        <v>1890</v>
      </c>
      <c r="C884" s="89" t="s">
        <v>26</v>
      </c>
      <c r="D884" s="89"/>
      <c r="E884" s="90" t="s">
        <v>27</v>
      </c>
      <c r="F884" s="90" t="s">
        <v>269</v>
      </c>
      <c r="G884" s="90" t="s">
        <v>32</v>
      </c>
    </row>
    <row r="885" spans="1:7">
      <c r="A885" s="88" t="s">
        <v>1891</v>
      </c>
      <c r="B885" s="89" t="s">
        <v>1892</v>
      </c>
      <c r="C885" s="89" t="s">
        <v>36</v>
      </c>
      <c r="D885" s="89"/>
      <c r="E885" s="90" t="s">
        <v>27</v>
      </c>
      <c r="F885" s="90" t="s">
        <v>435</v>
      </c>
      <c r="G885" s="90" t="s">
        <v>41</v>
      </c>
    </row>
    <row r="886" spans="1:7">
      <c r="A886" s="88" t="s">
        <v>1893</v>
      </c>
      <c r="B886" s="89" t="s">
        <v>1894</v>
      </c>
      <c r="C886" s="89" t="s">
        <v>36</v>
      </c>
      <c r="D886" s="89"/>
      <c r="E886" s="90" t="s">
        <v>27</v>
      </c>
      <c r="F886" s="90" t="s">
        <v>796</v>
      </c>
      <c r="G886" s="90" t="s">
        <v>42</v>
      </c>
    </row>
    <row r="887" spans="1:7">
      <c r="A887" s="88" t="s">
        <v>1895</v>
      </c>
      <c r="B887" s="89" t="s">
        <v>1896</v>
      </c>
      <c r="C887" s="89" t="s">
        <v>26</v>
      </c>
      <c r="D887" s="89"/>
      <c r="E887" s="90" t="s">
        <v>27</v>
      </c>
      <c r="F887" s="90" t="s">
        <v>187</v>
      </c>
      <c r="G887" s="90" t="s">
        <v>29</v>
      </c>
    </row>
    <row r="888" spans="1:7">
      <c r="A888" s="88" t="s">
        <v>1897</v>
      </c>
      <c r="B888" s="89" t="s">
        <v>1898</v>
      </c>
      <c r="C888" s="89" t="s">
        <v>36</v>
      </c>
      <c r="D888" s="89"/>
      <c r="E888" s="90" t="s">
        <v>27</v>
      </c>
      <c r="F888" s="90" t="s">
        <v>187</v>
      </c>
      <c r="G888" s="90" t="s">
        <v>29</v>
      </c>
    </row>
    <row r="889" spans="1:7">
      <c r="A889" s="88" t="s">
        <v>1899</v>
      </c>
      <c r="B889" s="89" t="s">
        <v>1900</v>
      </c>
      <c r="C889" s="89" t="s">
        <v>36</v>
      </c>
      <c r="D889" s="89"/>
      <c r="E889" s="90" t="s">
        <v>27</v>
      </c>
      <c r="F889" s="90" t="s">
        <v>435</v>
      </c>
      <c r="G889" s="90" t="s">
        <v>41</v>
      </c>
    </row>
    <row r="890" spans="1:7">
      <c r="A890" s="88" t="s">
        <v>1901</v>
      </c>
      <c r="B890" s="89" t="s">
        <v>1902</v>
      </c>
      <c r="C890" s="89" t="s">
        <v>26</v>
      </c>
      <c r="D890" s="89"/>
      <c r="E890" s="90" t="s">
        <v>27</v>
      </c>
      <c r="F890" s="90" t="s">
        <v>71</v>
      </c>
      <c r="G890" s="90" t="s">
        <v>52</v>
      </c>
    </row>
    <row r="891" spans="1:7">
      <c r="A891" s="88" t="s">
        <v>1903</v>
      </c>
      <c r="B891" s="89" t="s">
        <v>1904</v>
      </c>
      <c r="C891" s="89" t="s">
        <v>36</v>
      </c>
      <c r="D891" s="89"/>
      <c r="E891" s="90" t="s">
        <v>27</v>
      </c>
      <c r="F891" s="90" t="s">
        <v>109</v>
      </c>
      <c r="G891" s="90" t="s">
        <v>38</v>
      </c>
    </row>
    <row r="892" spans="1:7">
      <c r="A892" s="88" t="s">
        <v>1905</v>
      </c>
      <c r="B892" s="89" t="s">
        <v>1906</v>
      </c>
      <c r="C892" s="89" t="s">
        <v>36</v>
      </c>
      <c r="D892" s="89"/>
      <c r="E892" s="90" t="s">
        <v>27</v>
      </c>
      <c r="F892" s="90" t="s">
        <v>310</v>
      </c>
      <c r="G892" s="90" t="s">
        <v>33</v>
      </c>
    </row>
    <row r="893" spans="1:7">
      <c r="A893" s="88" t="s">
        <v>1907</v>
      </c>
      <c r="B893" s="89" t="s">
        <v>1908</v>
      </c>
      <c r="C893" s="89" t="s">
        <v>36</v>
      </c>
      <c r="D893" s="89"/>
      <c r="E893" s="90" t="s">
        <v>27</v>
      </c>
      <c r="F893" s="90" t="s">
        <v>41</v>
      </c>
      <c r="G893" s="90" t="s">
        <v>42</v>
      </c>
    </row>
    <row r="894" spans="1:7">
      <c r="A894" s="88" t="s">
        <v>1909</v>
      </c>
      <c r="B894" s="89" t="s">
        <v>1910</v>
      </c>
      <c r="C894" s="89" t="s">
        <v>36</v>
      </c>
      <c r="D894" s="89"/>
      <c r="E894" s="90" t="s">
        <v>27</v>
      </c>
      <c r="F894" s="90" t="s">
        <v>221</v>
      </c>
      <c r="G894" s="90" t="s">
        <v>33</v>
      </c>
    </row>
    <row r="895" spans="1:7">
      <c r="A895" s="88" t="s">
        <v>1911</v>
      </c>
      <c r="B895" s="89" t="s">
        <v>1912</v>
      </c>
      <c r="C895" s="89" t="s">
        <v>36</v>
      </c>
      <c r="D895" s="89"/>
      <c r="E895" s="90" t="s">
        <v>27</v>
      </c>
      <c r="F895" s="90" t="s">
        <v>221</v>
      </c>
      <c r="G895" s="90" t="s">
        <v>33</v>
      </c>
    </row>
    <row r="896" spans="1:7">
      <c r="A896" s="88" t="s">
        <v>1913</v>
      </c>
      <c r="B896" s="89" t="s">
        <v>1914</v>
      </c>
      <c r="C896" s="89" t="s">
        <v>36</v>
      </c>
      <c r="D896" s="89"/>
      <c r="E896" s="90" t="s">
        <v>27</v>
      </c>
      <c r="F896" s="90" t="s">
        <v>90</v>
      </c>
      <c r="G896" s="90" t="s">
        <v>76</v>
      </c>
    </row>
    <row r="897" spans="1:7">
      <c r="A897" s="88" t="s">
        <v>1915</v>
      </c>
      <c r="B897" s="89" t="s">
        <v>1916</v>
      </c>
      <c r="C897" s="89" t="s">
        <v>26</v>
      </c>
      <c r="D897" s="89"/>
      <c r="E897" s="90" t="s">
        <v>27</v>
      </c>
      <c r="F897" s="90" t="s">
        <v>71</v>
      </c>
      <c r="G897" s="90" t="s">
        <v>52</v>
      </c>
    </row>
    <row r="898" spans="1:7">
      <c r="A898" s="88" t="s">
        <v>2599</v>
      </c>
      <c r="B898" s="89" t="s">
        <v>2600</v>
      </c>
      <c r="C898" s="89" t="s">
        <v>574</v>
      </c>
      <c r="D898" s="89" t="s">
        <v>191</v>
      </c>
      <c r="E898" s="90" t="s">
        <v>27</v>
      </c>
      <c r="F898" s="90" t="s">
        <v>224</v>
      </c>
      <c r="G898" s="90" t="s">
        <v>52</v>
      </c>
    </row>
    <row r="899" spans="1:7">
      <c r="A899" s="88" t="s">
        <v>2495</v>
      </c>
      <c r="B899" s="89" t="s">
        <v>2496</v>
      </c>
      <c r="C899" s="89" t="s">
        <v>190</v>
      </c>
      <c r="D899" s="89" t="s">
        <v>191</v>
      </c>
      <c r="E899" s="90" t="s">
        <v>27</v>
      </c>
      <c r="F899" s="90" t="s">
        <v>555</v>
      </c>
      <c r="G899" s="90" t="s">
        <v>42</v>
      </c>
    </row>
    <row r="900" spans="1:7">
      <c r="A900" s="88" t="s">
        <v>1921</v>
      </c>
      <c r="B900" s="89" t="s">
        <v>1922</v>
      </c>
      <c r="C900" s="89" t="s">
        <v>36</v>
      </c>
      <c r="D900" s="89"/>
      <c r="E900" s="90" t="s">
        <v>27</v>
      </c>
      <c r="F900" s="90" t="s">
        <v>555</v>
      </c>
      <c r="G900" s="90" t="s">
        <v>42</v>
      </c>
    </row>
    <row r="901" spans="1:7">
      <c r="A901" s="88" t="s">
        <v>1923</v>
      </c>
      <c r="B901" s="89" t="s">
        <v>1924</v>
      </c>
      <c r="C901" s="89" t="s">
        <v>36</v>
      </c>
      <c r="D901" s="89"/>
      <c r="E901" s="90" t="s">
        <v>27</v>
      </c>
      <c r="F901" s="90" t="s">
        <v>174</v>
      </c>
      <c r="G901" s="90" t="s">
        <v>41</v>
      </c>
    </row>
    <row r="902" spans="1:7">
      <c r="A902" s="88" t="s">
        <v>1925</v>
      </c>
      <c r="B902" s="89" t="s">
        <v>1926</v>
      </c>
      <c r="C902" s="89" t="s">
        <v>26</v>
      </c>
      <c r="D902" s="89"/>
      <c r="E902" s="90" t="s">
        <v>27</v>
      </c>
      <c r="F902" s="90" t="s">
        <v>391</v>
      </c>
      <c r="G902" s="90" t="s">
        <v>61</v>
      </c>
    </row>
    <row r="903" spans="1:7">
      <c r="A903" s="88" t="s">
        <v>1927</v>
      </c>
      <c r="B903" s="89" t="s">
        <v>1928</v>
      </c>
      <c r="C903" s="89" t="s">
        <v>36</v>
      </c>
      <c r="D903" s="89"/>
      <c r="E903" s="90" t="s">
        <v>27</v>
      </c>
      <c r="F903" s="90" t="s">
        <v>313</v>
      </c>
      <c r="G903" s="90" t="s">
        <v>48</v>
      </c>
    </row>
    <row r="904" spans="1:7">
      <c r="A904" s="88" t="s">
        <v>1929</v>
      </c>
      <c r="B904" s="89" t="s">
        <v>1930</v>
      </c>
      <c r="C904" s="89" t="s">
        <v>36</v>
      </c>
      <c r="D904" s="89"/>
      <c r="E904" s="90" t="s">
        <v>27</v>
      </c>
      <c r="F904" s="90" t="s">
        <v>87</v>
      </c>
      <c r="G904" s="90" t="s">
        <v>38</v>
      </c>
    </row>
    <row r="905" spans="1:7">
      <c r="A905" s="88" t="s">
        <v>1931</v>
      </c>
      <c r="B905" s="89" t="s">
        <v>1932</v>
      </c>
      <c r="C905" s="89" t="s">
        <v>36</v>
      </c>
      <c r="D905" s="89"/>
      <c r="E905" s="90" t="s">
        <v>27</v>
      </c>
      <c r="F905" s="90" t="s">
        <v>459</v>
      </c>
      <c r="G905" s="90" t="s">
        <v>62</v>
      </c>
    </row>
    <row r="906" spans="1:7">
      <c r="A906" s="88" t="s">
        <v>1933</v>
      </c>
      <c r="B906" s="89" t="s">
        <v>1934</v>
      </c>
      <c r="C906" s="89" t="s">
        <v>36</v>
      </c>
      <c r="D906" s="89"/>
      <c r="E906" s="90" t="s">
        <v>27</v>
      </c>
      <c r="F906" s="90" t="s">
        <v>130</v>
      </c>
      <c r="G906" s="90" t="s">
        <v>48</v>
      </c>
    </row>
    <row r="907" spans="1:7">
      <c r="A907" s="88" t="s">
        <v>1935</v>
      </c>
      <c r="B907" s="89" t="s">
        <v>1936</v>
      </c>
      <c r="C907" s="89" t="s">
        <v>36</v>
      </c>
      <c r="D907" s="89"/>
      <c r="E907" s="90" t="s">
        <v>27</v>
      </c>
      <c r="F907" s="90" t="s">
        <v>102</v>
      </c>
      <c r="G907" s="90" t="s">
        <v>61</v>
      </c>
    </row>
    <row r="908" spans="1:7">
      <c r="A908" s="88" t="s">
        <v>1937</v>
      </c>
      <c r="B908" s="89" t="s">
        <v>1938</v>
      </c>
      <c r="C908" s="89" t="s">
        <v>36</v>
      </c>
      <c r="D908" s="89"/>
      <c r="E908" s="90" t="s">
        <v>27</v>
      </c>
      <c r="F908" s="90" t="s">
        <v>260</v>
      </c>
      <c r="G908" s="90" t="s">
        <v>48</v>
      </c>
    </row>
    <row r="909" spans="1:7">
      <c r="A909" s="88" t="s">
        <v>1939</v>
      </c>
      <c r="B909" s="89" t="s">
        <v>1940</v>
      </c>
      <c r="C909" s="89" t="s">
        <v>36</v>
      </c>
      <c r="D909" s="89"/>
      <c r="E909" s="90" t="s">
        <v>27</v>
      </c>
      <c r="F909" s="90" t="s">
        <v>102</v>
      </c>
      <c r="G909" s="90" t="s">
        <v>61</v>
      </c>
    </row>
    <row r="910" spans="1:7">
      <c r="A910" s="88" t="s">
        <v>1941</v>
      </c>
      <c r="B910" s="89" t="s">
        <v>1942</v>
      </c>
      <c r="C910" s="89" t="s">
        <v>36</v>
      </c>
      <c r="D910" s="89"/>
      <c r="E910" s="90" t="s">
        <v>27</v>
      </c>
      <c r="F910" s="90" t="s">
        <v>112</v>
      </c>
      <c r="G910" s="90" t="s">
        <v>81</v>
      </c>
    </row>
    <row r="911" spans="1:7">
      <c r="A911" s="88" t="s">
        <v>1943</v>
      </c>
      <c r="B911" s="89" t="s">
        <v>1944</v>
      </c>
      <c r="C911" s="89" t="s">
        <v>36</v>
      </c>
      <c r="D911" s="89"/>
      <c r="E911" s="90" t="s">
        <v>27</v>
      </c>
      <c r="F911" s="90" t="s">
        <v>47</v>
      </c>
      <c r="G911" s="90" t="s">
        <v>48</v>
      </c>
    </row>
    <row r="912" spans="1:7">
      <c r="A912" s="88" t="s">
        <v>1945</v>
      </c>
      <c r="B912" s="89" t="s">
        <v>1946</v>
      </c>
      <c r="C912" s="89" t="s">
        <v>36</v>
      </c>
      <c r="D912" s="89"/>
      <c r="E912" s="90" t="s">
        <v>27</v>
      </c>
      <c r="F912" s="90" t="s">
        <v>555</v>
      </c>
      <c r="G912" s="90" t="s">
        <v>42</v>
      </c>
    </row>
    <row r="913" spans="1:7">
      <c r="A913" s="88" t="s">
        <v>1519</v>
      </c>
      <c r="B913" s="89" t="s">
        <v>1520</v>
      </c>
      <c r="C913" s="89" t="s">
        <v>26</v>
      </c>
      <c r="D913" s="89" t="s">
        <v>191</v>
      </c>
      <c r="E913" s="90" t="s">
        <v>27</v>
      </c>
      <c r="F913" s="90" t="s">
        <v>180</v>
      </c>
      <c r="G913" s="90" t="s">
        <v>33</v>
      </c>
    </row>
    <row r="914" spans="1:7">
      <c r="A914" s="88" t="s">
        <v>1949</v>
      </c>
      <c r="B914" s="89" t="s">
        <v>1950</v>
      </c>
      <c r="C914" s="89" t="s">
        <v>36</v>
      </c>
      <c r="D914" s="89"/>
      <c r="E914" s="90" t="s">
        <v>27</v>
      </c>
      <c r="F914" s="90" t="s">
        <v>33</v>
      </c>
      <c r="G914" s="90" t="s">
        <v>81</v>
      </c>
    </row>
    <row r="915" spans="1:7">
      <c r="A915" s="88" t="s">
        <v>1951</v>
      </c>
      <c r="B915" s="89" t="s">
        <v>1952</v>
      </c>
      <c r="C915" s="89" t="s">
        <v>36</v>
      </c>
      <c r="D915" s="89"/>
      <c r="E915" s="90" t="s">
        <v>27</v>
      </c>
      <c r="F915" s="90" t="s">
        <v>81</v>
      </c>
      <c r="G915" s="90" t="s">
        <v>41</v>
      </c>
    </row>
    <row r="916" spans="1:7">
      <c r="A916" s="88" t="s">
        <v>1953</v>
      </c>
      <c r="B916" s="89" t="s">
        <v>1954</v>
      </c>
      <c r="C916" s="89" t="s">
        <v>26</v>
      </c>
      <c r="D916" s="89"/>
      <c r="E916" s="90" t="s">
        <v>27</v>
      </c>
      <c r="F916" s="90" t="s">
        <v>28</v>
      </c>
      <c r="G916" s="90" t="s">
        <v>29</v>
      </c>
    </row>
    <row r="917" spans="1:7">
      <c r="A917" s="88" t="s">
        <v>1955</v>
      </c>
      <c r="B917" s="89" t="s">
        <v>1956</v>
      </c>
      <c r="C917" s="89" t="s">
        <v>36</v>
      </c>
      <c r="D917" s="89"/>
      <c r="E917" s="90" t="s">
        <v>27</v>
      </c>
      <c r="F917" s="90" t="s">
        <v>300</v>
      </c>
      <c r="G917" s="90" t="s">
        <v>76</v>
      </c>
    </row>
    <row r="918" spans="1:7">
      <c r="A918" s="88" t="s">
        <v>1957</v>
      </c>
      <c r="B918" s="89" t="s">
        <v>1958</v>
      </c>
      <c r="C918" s="89" t="s">
        <v>36</v>
      </c>
      <c r="D918" s="89"/>
      <c r="E918" s="90" t="s">
        <v>27</v>
      </c>
      <c r="F918" s="90" t="s">
        <v>142</v>
      </c>
      <c r="G918" s="90" t="s">
        <v>76</v>
      </c>
    </row>
    <row r="919" spans="1:7">
      <c r="A919" s="88" t="s">
        <v>1959</v>
      </c>
      <c r="B919" s="89" t="s">
        <v>1960</v>
      </c>
      <c r="C919" s="89" t="s">
        <v>36</v>
      </c>
      <c r="D919" s="89"/>
      <c r="E919" s="90" t="s">
        <v>27</v>
      </c>
      <c r="F919" s="90" t="s">
        <v>459</v>
      </c>
      <c r="G919" s="90" t="s">
        <v>62</v>
      </c>
    </row>
    <row r="920" spans="1:7">
      <c r="A920" s="88" t="s">
        <v>1961</v>
      </c>
      <c r="B920" s="89" t="s">
        <v>1962</v>
      </c>
      <c r="C920" s="89" t="s">
        <v>26</v>
      </c>
      <c r="D920" s="89"/>
      <c r="E920" s="90" t="s">
        <v>27</v>
      </c>
      <c r="F920" s="90" t="s">
        <v>51</v>
      </c>
      <c r="G920" s="90" t="s">
        <v>52</v>
      </c>
    </row>
    <row r="921" spans="1:7">
      <c r="A921" s="88" t="s">
        <v>1963</v>
      </c>
      <c r="B921" s="89" t="s">
        <v>1964</v>
      </c>
      <c r="C921" s="89" t="s">
        <v>36</v>
      </c>
      <c r="D921" s="89"/>
      <c r="E921" s="90" t="s">
        <v>27</v>
      </c>
      <c r="F921" s="90" t="s">
        <v>224</v>
      </c>
      <c r="G921" s="90" t="s">
        <v>52</v>
      </c>
    </row>
    <row r="922" spans="1:7">
      <c r="A922" s="88" t="s">
        <v>1965</v>
      </c>
      <c r="B922" s="89" t="s">
        <v>1966</v>
      </c>
      <c r="C922" s="89" t="s">
        <v>36</v>
      </c>
      <c r="D922" s="89"/>
      <c r="E922" s="90" t="s">
        <v>27</v>
      </c>
      <c r="F922" s="90" t="s">
        <v>87</v>
      </c>
      <c r="G922" s="90" t="s">
        <v>38</v>
      </c>
    </row>
    <row r="923" spans="1:7">
      <c r="A923" s="88" t="s">
        <v>1967</v>
      </c>
      <c r="B923" s="89" t="s">
        <v>1968</v>
      </c>
      <c r="C923" s="89" t="s">
        <v>26</v>
      </c>
      <c r="D923" s="89"/>
      <c r="E923" s="90" t="s">
        <v>27</v>
      </c>
      <c r="F923" s="90" t="s">
        <v>1018</v>
      </c>
      <c r="G923" s="90" t="s">
        <v>76</v>
      </c>
    </row>
    <row r="924" spans="1:7">
      <c r="A924" s="88" t="s">
        <v>1969</v>
      </c>
      <c r="B924" s="89" t="s">
        <v>1970</v>
      </c>
      <c r="C924" s="89" t="s">
        <v>36</v>
      </c>
      <c r="D924" s="89"/>
      <c r="E924" s="90" t="s">
        <v>27</v>
      </c>
      <c r="F924" s="90" t="s">
        <v>115</v>
      </c>
      <c r="G924" s="90" t="s">
        <v>48</v>
      </c>
    </row>
    <row r="925" spans="1:7">
      <c r="A925" s="88" t="s">
        <v>1021</v>
      </c>
      <c r="B925" s="89" t="s">
        <v>1022</v>
      </c>
      <c r="C925" s="89" t="s">
        <v>26</v>
      </c>
      <c r="D925" s="89" t="s">
        <v>191</v>
      </c>
      <c r="E925" s="90" t="s">
        <v>27</v>
      </c>
      <c r="F925" s="90" t="s">
        <v>58</v>
      </c>
      <c r="G925" s="90" t="s">
        <v>42</v>
      </c>
    </row>
    <row r="926" spans="1:7">
      <c r="A926" s="88" t="s">
        <v>1973</v>
      </c>
      <c r="B926" s="89" t="s">
        <v>1974</v>
      </c>
      <c r="C926" s="89" t="s">
        <v>36</v>
      </c>
      <c r="D926" s="89"/>
      <c r="E926" s="90" t="s">
        <v>27</v>
      </c>
      <c r="F926" s="90" t="s">
        <v>224</v>
      </c>
      <c r="G926" s="90" t="s">
        <v>52</v>
      </c>
    </row>
    <row r="927" spans="1:7">
      <c r="A927" s="88" t="s">
        <v>1975</v>
      </c>
      <c r="B927" s="89" t="s">
        <v>1976</v>
      </c>
      <c r="C927" s="89" t="s">
        <v>372</v>
      </c>
      <c r="D927" s="89"/>
      <c r="E927" s="89" t="s">
        <v>27</v>
      </c>
      <c r="F927" s="89">
        <v>92</v>
      </c>
      <c r="G927" s="89">
        <v>11</v>
      </c>
    </row>
    <row r="928" spans="1:7">
      <c r="A928" s="88" t="s">
        <v>1977</v>
      </c>
      <c r="B928" s="89" t="s">
        <v>1978</v>
      </c>
      <c r="C928" s="89" t="s">
        <v>36</v>
      </c>
      <c r="D928" s="89"/>
      <c r="E928" s="90" t="s">
        <v>27</v>
      </c>
      <c r="F928" s="90" t="s">
        <v>744</v>
      </c>
      <c r="G928" s="90" t="s">
        <v>52</v>
      </c>
    </row>
    <row r="929" spans="1:7">
      <c r="A929" s="88" t="s">
        <v>1979</v>
      </c>
      <c r="B929" s="89" t="s">
        <v>1980</v>
      </c>
      <c r="C929" s="89" t="s">
        <v>36</v>
      </c>
      <c r="D929" s="89"/>
      <c r="E929" s="90" t="s">
        <v>27</v>
      </c>
      <c r="F929" s="90" t="s">
        <v>313</v>
      </c>
      <c r="G929" s="90" t="s">
        <v>48</v>
      </c>
    </row>
    <row r="930" spans="1:7">
      <c r="A930" s="88" t="s">
        <v>1981</v>
      </c>
      <c r="B930" s="89" t="s">
        <v>1982</v>
      </c>
      <c r="C930" s="89" t="s">
        <v>36</v>
      </c>
      <c r="D930" s="89"/>
      <c r="E930" s="90" t="s">
        <v>27</v>
      </c>
      <c r="F930" s="90" t="s">
        <v>333</v>
      </c>
      <c r="G930" s="90" t="s">
        <v>48</v>
      </c>
    </row>
    <row r="931" spans="1:7">
      <c r="A931" s="88" t="s">
        <v>1983</v>
      </c>
      <c r="B931" s="89" t="s">
        <v>1984</v>
      </c>
      <c r="C931" s="89" t="s">
        <v>36</v>
      </c>
      <c r="D931" s="89"/>
      <c r="E931" s="90" t="s">
        <v>27</v>
      </c>
      <c r="F931" s="90" t="s">
        <v>102</v>
      </c>
      <c r="G931" s="90" t="s">
        <v>61</v>
      </c>
    </row>
    <row r="932" spans="1:7">
      <c r="A932" s="88" t="s">
        <v>1985</v>
      </c>
      <c r="B932" s="89" t="s">
        <v>1986</v>
      </c>
      <c r="C932" s="89" t="s">
        <v>36</v>
      </c>
      <c r="D932" s="89"/>
      <c r="E932" s="90" t="s">
        <v>27</v>
      </c>
      <c r="F932" s="90" t="s">
        <v>71</v>
      </c>
      <c r="G932" s="90" t="s">
        <v>52</v>
      </c>
    </row>
    <row r="933" spans="1:7">
      <c r="A933" s="88" t="s">
        <v>1987</v>
      </c>
      <c r="B933" s="89" t="s">
        <v>1988</v>
      </c>
      <c r="C933" s="89" t="s">
        <v>36</v>
      </c>
      <c r="D933" s="89"/>
      <c r="E933" s="90" t="s">
        <v>27</v>
      </c>
      <c r="F933" s="90" t="s">
        <v>71</v>
      </c>
      <c r="G933" s="90" t="s">
        <v>52</v>
      </c>
    </row>
    <row r="934" spans="1:7">
      <c r="A934" s="88" t="s">
        <v>1989</v>
      </c>
      <c r="B934" s="89" t="s">
        <v>1990</v>
      </c>
      <c r="C934" s="89" t="s">
        <v>36</v>
      </c>
      <c r="D934" s="89"/>
      <c r="E934" s="90" t="s">
        <v>27</v>
      </c>
      <c r="F934" s="90" t="s">
        <v>112</v>
      </c>
      <c r="G934" s="90" t="s">
        <v>81</v>
      </c>
    </row>
    <row r="935" spans="1:7">
      <c r="A935" s="88" t="s">
        <v>1991</v>
      </c>
      <c r="B935" s="89" t="s">
        <v>1992</v>
      </c>
      <c r="C935" s="89" t="s">
        <v>36</v>
      </c>
      <c r="D935" s="89"/>
      <c r="E935" s="90" t="s">
        <v>27</v>
      </c>
      <c r="F935" s="90" t="s">
        <v>180</v>
      </c>
      <c r="G935" s="90" t="s">
        <v>33</v>
      </c>
    </row>
    <row r="936" spans="1:7">
      <c r="A936" s="88" t="s">
        <v>1993</v>
      </c>
      <c r="B936" s="89" t="s">
        <v>1994</v>
      </c>
      <c r="C936" s="89" t="s">
        <v>26</v>
      </c>
      <c r="D936" s="89"/>
      <c r="E936" s="90" t="s">
        <v>27</v>
      </c>
      <c r="F936" s="90" t="s">
        <v>38</v>
      </c>
      <c r="G936" s="90" t="s">
        <v>81</v>
      </c>
    </row>
    <row r="937" spans="1:7">
      <c r="A937" s="88" t="s">
        <v>1995</v>
      </c>
      <c r="B937" s="89" t="s">
        <v>1996</v>
      </c>
      <c r="C937" s="89" t="s">
        <v>36</v>
      </c>
      <c r="D937" s="89"/>
      <c r="E937" s="90" t="s">
        <v>27</v>
      </c>
      <c r="F937" s="90" t="s">
        <v>68</v>
      </c>
      <c r="G937" s="90" t="s">
        <v>48</v>
      </c>
    </row>
    <row r="938" spans="1:7">
      <c r="A938" s="88" t="s">
        <v>1997</v>
      </c>
      <c r="B938" s="89" t="s">
        <v>1998</v>
      </c>
      <c r="C938" s="89" t="s">
        <v>36</v>
      </c>
      <c r="D938" s="89"/>
      <c r="E938" s="90" t="s">
        <v>27</v>
      </c>
      <c r="F938" s="90" t="s">
        <v>127</v>
      </c>
      <c r="G938" s="90" t="s">
        <v>33</v>
      </c>
    </row>
    <row r="939" spans="1:7">
      <c r="A939" s="88" t="s">
        <v>1999</v>
      </c>
      <c r="B939" s="89" t="s">
        <v>2000</v>
      </c>
      <c r="C939" s="89" t="s">
        <v>36</v>
      </c>
      <c r="D939" s="89"/>
      <c r="E939" s="90" t="s">
        <v>27</v>
      </c>
      <c r="F939" s="90" t="s">
        <v>68</v>
      </c>
      <c r="G939" s="90" t="s">
        <v>48</v>
      </c>
    </row>
    <row r="940" spans="1:7">
      <c r="A940" s="88" t="s">
        <v>2001</v>
      </c>
      <c r="B940" s="89" t="s">
        <v>2002</v>
      </c>
      <c r="C940" s="89" t="s">
        <v>36</v>
      </c>
      <c r="D940" s="89"/>
      <c r="E940" s="90" t="s">
        <v>27</v>
      </c>
      <c r="F940" s="90" t="s">
        <v>269</v>
      </c>
      <c r="G940" s="90" t="s">
        <v>32</v>
      </c>
    </row>
    <row r="941" spans="1:7">
      <c r="A941" s="88" t="s">
        <v>2003</v>
      </c>
      <c r="B941" s="89" t="s">
        <v>2004</v>
      </c>
      <c r="C941" s="89" t="s">
        <v>36</v>
      </c>
      <c r="D941" s="89"/>
      <c r="E941" s="90" t="s">
        <v>27</v>
      </c>
      <c r="F941" s="90" t="s">
        <v>313</v>
      </c>
      <c r="G941" s="90" t="s">
        <v>48</v>
      </c>
    </row>
    <row r="942" spans="1:7">
      <c r="A942" s="88" t="s">
        <v>1825</v>
      </c>
      <c r="B942" s="89" t="s">
        <v>1826</v>
      </c>
      <c r="C942" s="89" t="s">
        <v>190</v>
      </c>
      <c r="D942" s="89" t="s">
        <v>191</v>
      </c>
      <c r="E942" s="90" t="s">
        <v>27</v>
      </c>
      <c r="F942" s="90" t="s">
        <v>102</v>
      </c>
      <c r="G942" s="90" t="s">
        <v>61</v>
      </c>
    </row>
    <row r="943" spans="1:7">
      <c r="A943" s="88" t="s">
        <v>2007</v>
      </c>
      <c r="B943" s="89" t="s">
        <v>2008</v>
      </c>
      <c r="C943" s="89" t="s">
        <v>36</v>
      </c>
      <c r="D943" s="89"/>
      <c r="E943" s="90" t="s">
        <v>27</v>
      </c>
      <c r="F943" s="90" t="s">
        <v>435</v>
      </c>
      <c r="G943" s="90" t="s">
        <v>41</v>
      </c>
    </row>
    <row r="944" spans="1:7">
      <c r="A944" s="88" t="s">
        <v>2009</v>
      </c>
      <c r="B944" s="89" t="s">
        <v>2010</v>
      </c>
      <c r="C944" s="89" t="s">
        <v>36</v>
      </c>
      <c r="D944" s="89"/>
      <c r="E944" s="90" t="s">
        <v>27</v>
      </c>
      <c r="F944" s="90" t="s">
        <v>61</v>
      </c>
      <c r="G944" s="90" t="s">
        <v>62</v>
      </c>
    </row>
    <row r="945" spans="1:7">
      <c r="A945" s="88" t="s">
        <v>2011</v>
      </c>
      <c r="B945" s="89" t="s">
        <v>2012</v>
      </c>
      <c r="C945" s="89" t="s">
        <v>36</v>
      </c>
      <c r="D945" s="89"/>
      <c r="E945" s="90" t="s">
        <v>27</v>
      </c>
      <c r="F945" s="90" t="s">
        <v>512</v>
      </c>
      <c r="G945" s="90" t="s">
        <v>32</v>
      </c>
    </row>
    <row r="946" spans="1:7">
      <c r="A946" s="88" t="s">
        <v>2013</v>
      </c>
      <c r="B946" s="89" t="s">
        <v>2014</v>
      </c>
      <c r="C946" s="89" t="s">
        <v>36</v>
      </c>
      <c r="D946" s="89"/>
      <c r="E946" s="90" t="s">
        <v>27</v>
      </c>
      <c r="F946" s="90" t="s">
        <v>58</v>
      </c>
      <c r="G946" s="90" t="s">
        <v>42</v>
      </c>
    </row>
    <row r="947" spans="1:7">
      <c r="A947" s="88" t="s">
        <v>2015</v>
      </c>
      <c r="B947" s="89" t="s">
        <v>2016</v>
      </c>
      <c r="C947" s="89" t="s">
        <v>36</v>
      </c>
      <c r="D947" s="89"/>
      <c r="E947" s="90" t="s">
        <v>27</v>
      </c>
      <c r="F947" s="90" t="s">
        <v>211</v>
      </c>
      <c r="G947" s="90" t="s">
        <v>81</v>
      </c>
    </row>
    <row r="948" spans="1:7">
      <c r="A948" s="88" t="s">
        <v>2017</v>
      </c>
      <c r="B948" s="89" t="s">
        <v>2018</v>
      </c>
      <c r="C948" s="89" t="s">
        <v>36</v>
      </c>
      <c r="D948" s="89"/>
      <c r="E948" s="90" t="s">
        <v>27</v>
      </c>
      <c r="F948" s="90" t="s">
        <v>102</v>
      </c>
      <c r="G948" s="90" t="s">
        <v>61</v>
      </c>
    </row>
    <row r="949" spans="1:7">
      <c r="A949" s="88" t="s">
        <v>2019</v>
      </c>
      <c r="B949" s="89" t="s">
        <v>2020</v>
      </c>
      <c r="C949" s="89" t="s">
        <v>36</v>
      </c>
      <c r="D949" s="89"/>
      <c r="E949" s="90" t="s">
        <v>27</v>
      </c>
      <c r="F949" s="90" t="s">
        <v>333</v>
      </c>
      <c r="G949" s="90" t="s">
        <v>48</v>
      </c>
    </row>
    <row r="950" spans="1:7">
      <c r="A950" s="88" t="s">
        <v>2021</v>
      </c>
      <c r="B950" s="89" t="s">
        <v>2022</v>
      </c>
      <c r="C950" s="89" t="s">
        <v>36</v>
      </c>
      <c r="D950" s="89"/>
      <c r="E950" s="90" t="s">
        <v>27</v>
      </c>
      <c r="F950" s="90" t="s">
        <v>180</v>
      </c>
      <c r="G950" s="90" t="s">
        <v>33</v>
      </c>
    </row>
    <row r="951" spans="1:7">
      <c r="A951" s="88" t="s">
        <v>2023</v>
      </c>
      <c r="B951" s="89" t="s">
        <v>2024</v>
      </c>
      <c r="C951" s="89" t="s">
        <v>36</v>
      </c>
      <c r="D951" s="89"/>
      <c r="E951" s="90" t="s">
        <v>27</v>
      </c>
      <c r="F951" s="90" t="s">
        <v>391</v>
      </c>
      <c r="G951" s="90" t="s">
        <v>61</v>
      </c>
    </row>
    <row r="952" spans="1:7">
      <c r="A952" s="88" t="s">
        <v>2025</v>
      </c>
      <c r="B952" s="89" t="s">
        <v>2026</v>
      </c>
      <c r="C952" s="89" t="s">
        <v>36</v>
      </c>
      <c r="D952" s="89"/>
      <c r="E952" s="90" t="s">
        <v>27</v>
      </c>
      <c r="F952" s="90" t="s">
        <v>257</v>
      </c>
      <c r="G952" s="90" t="s">
        <v>42</v>
      </c>
    </row>
    <row r="953" spans="1:7">
      <c r="A953" s="88" t="s">
        <v>2027</v>
      </c>
      <c r="B953" s="89" t="s">
        <v>2028</v>
      </c>
      <c r="C953" s="89" t="s">
        <v>26</v>
      </c>
      <c r="D953" s="89"/>
      <c r="E953" s="90" t="s">
        <v>27</v>
      </c>
      <c r="F953" s="90" t="s">
        <v>221</v>
      </c>
      <c r="G953" s="90" t="s">
        <v>33</v>
      </c>
    </row>
    <row r="954" spans="1:7">
      <c r="A954" s="88" t="s">
        <v>2029</v>
      </c>
      <c r="B954" s="89" t="s">
        <v>2030</v>
      </c>
      <c r="C954" s="89" t="s">
        <v>36</v>
      </c>
      <c r="D954" s="89"/>
      <c r="E954" s="90" t="s">
        <v>27</v>
      </c>
      <c r="F954" s="90" t="s">
        <v>29</v>
      </c>
      <c r="G954" s="90" t="s">
        <v>62</v>
      </c>
    </row>
    <row r="955" spans="1:7">
      <c r="A955" s="88" t="s">
        <v>2031</v>
      </c>
      <c r="B955" s="89" t="s">
        <v>2032</v>
      </c>
      <c r="C955" s="89" t="s">
        <v>36</v>
      </c>
      <c r="D955" s="89"/>
      <c r="E955" s="90" t="s">
        <v>27</v>
      </c>
      <c r="F955" s="90" t="s">
        <v>29</v>
      </c>
      <c r="G955" s="90" t="s">
        <v>62</v>
      </c>
    </row>
    <row r="956" spans="1:7">
      <c r="A956" s="88" t="s">
        <v>2033</v>
      </c>
      <c r="B956" s="89" t="s">
        <v>2034</v>
      </c>
      <c r="C956" s="89" t="s">
        <v>36</v>
      </c>
      <c r="D956" s="89"/>
      <c r="E956" s="90" t="s">
        <v>27</v>
      </c>
      <c r="F956" s="90" t="s">
        <v>29</v>
      </c>
      <c r="G956" s="90" t="s">
        <v>62</v>
      </c>
    </row>
    <row r="957" spans="1:7">
      <c r="A957" s="88" t="s">
        <v>1439</v>
      </c>
      <c r="B957" s="89" t="s">
        <v>1440</v>
      </c>
      <c r="C957" s="89" t="s">
        <v>26</v>
      </c>
      <c r="D957" s="89" t="s">
        <v>191</v>
      </c>
      <c r="E957" s="90" t="s">
        <v>27</v>
      </c>
      <c r="F957" s="90" t="s">
        <v>1104</v>
      </c>
      <c r="G957" s="90" t="s">
        <v>32</v>
      </c>
    </row>
    <row r="958" spans="1:7">
      <c r="A958" s="88" t="s">
        <v>2037</v>
      </c>
      <c r="B958" s="89" t="s">
        <v>2038</v>
      </c>
      <c r="C958" s="89" t="s">
        <v>36</v>
      </c>
      <c r="D958" s="89"/>
      <c r="E958" s="90" t="s">
        <v>27</v>
      </c>
      <c r="F958" s="90" t="s">
        <v>503</v>
      </c>
      <c r="G958" s="90" t="s">
        <v>29</v>
      </c>
    </row>
    <row r="959" spans="1:7">
      <c r="A959" s="88" t="s">
        <v>2039</v>
      </c>
      <c r="B959" s="89" t="s">
        <v>2040</v>
      </c>
      <c r="C959" s="89" t="s">
        <v>36</v>
      </c>
      <c r="D959" s="89"/>
      <c r="E959" s="90" t="s">
        <v>27</v>
      </c>
      <c r="F959" s="90" t="s">
        <v>274</v>
      </c>
      <c r="G959" s="90" t="s">
        <v>42</v>
      </c>
    </row>
    <row r="960" spans="1:7">
      <c r="A960" s="88" t="s">
        <v>2041</v>
      </c>
      <c r="B960" s="89" t="s">
        <v>2042</v>
      </c>
      <c r="C960" s="89" t="s">
        <v>26</v>
      </c>
      <c r="D960" s="89"/>
      <c r="E960" s="90" t="s">
        <v>27</v>
      </c>
      <c r="F960" s="90" t="s">
        <v>333</v>
      </c>
      <c r="G960" s="90" t="s">
        <v>48</v>
      </c>
    </row>
    <row r="961" spans="1:7">
      <c r="A961" s="88" t="s">
        <v>2043</v>
      </c>
      <c r="B961" s="89" t="s">
        <v>2044</v>
      </c>
      <c r="C961" s="89" t="s">
        <v>26</v>
      </c>
      <c r="D961" s="89"/>
      <c r="E961" s="90" t="s">
        <v>27</v>
      </c>
      <c r="F961" s="90" t="s">
        <v>269</v>
      </c>
      <c r="G961" s="90" t="s">
        <v>32</v>
      </c>
    </row>
    <row r="962" spans="1:7">
      <c r="A962" s="88" t="s">
        <v>2045</v>
      </c>
      <c r="B962" s="89" t="s">
        <v>2046</v>
      </c>
      <c r="C962" s="89" t="s">
        <v>36</v>
      </c>
      <c r="D962" s="89"/>
      <c r="E962" s="90" t="s">
        <v>27</v>
      </c>
      <c r="F962" s="90" t="s">
        <v>51</v>
      </c>
      <c r="G962" s="90" t="s">
        <v>52</v>
      </c>
    </row>
    <row r="963" spans="1:7">
      <c r="A963" s="88" t="s">
        <v>2047</v>
      </c>
      <c r="B963" s="89" t="s">
        <v>2048</v>
      </c>
      <c r="C963" s="89" t="s">
        <v>36</v>
      </c>
      <c r="D963" s="89"/>
      <c r="E963" s="90" t="s">
        <v>27</v>
      </c>
      <c r="F963" s="90" t="s">
        <v>260</v>
      </c>
      <c r="G963" s="90" t="s">
        <v>48</v>
      </c>
    </row>
    <row r="964" spans="1:7">
      <c r="A964" s="88" t="s">
        <v>2049</v>
      </c>
      <c r="B964" s="89" t="s">
        <v>2050</v>
      </c>
      <c r="C964" s="89" t="s">
        <v>26</v>
      </c>
      <c r="D964" s="89"/>
      <c r="E964" s="90" t="s">
        <v>27</v>
      </c>
      <c r="F964" s="90" t="s">
        <v>398</v>
      </c>
      <c r="G964" s="90" t="s">
        <v>42</v>
      </c>
    </row>
    <row r="965" spans="1:7">
      <c r="A965" s="88" t="s">
        <v>2051</v>
      </c>
      <c r="B965" s="89" t="s">
        <v>2052</v>
      </c>
      <c r="C965" s="89" t="s">
        <v>36</v>
      </c>
      <c r="D965" s="89"/>
      <c r="E965" s="90" t="s">
        <v>27</v>
      </c>
      <c r="F965" s="90" t="s">
        <v>555</v>
      </c>
      <c r="G965" s="90" t="s">
        <v>42</v>
      </c>
    </row>
    <row r="966" spans="1:7">
      <c r="A966" s="88" t="s">
        <v>2053</v>
      </c>
      <c r="B966" s="89" t="s">
        <v>2054</v>
      </c>
      <c r="C966" s="89" t="s">
        <v>36</v>
      </c>
      <c r="D966" s="89"/>
      <c r="E966" s="90" t="s">
        <v>27</v>
      </c>
      <c r="F966" s="90" t="s">
        <v>796</v>
      </c>
      <c r="G966" s="90" t="s">
        <v>42</v>
      </c>
    </row>
    <row r="967" spans="1:7">
      <c r="A967" s="88" t="s">
        <v>2055</v>
      </c>
      <c r="B967" s="89" t="s">
        <v>2056</v>
      </c>
      <c r="C967" s="89" t="s">
        <v>36</v>
      </c>
      <c r="D967" s="89"/>
      <c r="E967" s="90" t="s">
        <v>27</v>
      </c>
      <c r="F967" s="90" t="s">
        <v>102</v>
      </c>
      <c r="G967" s="90" t="s">
        <v>61</v>
      </c>
    </row>
    <row r="968" spans="1:7">
      <c r="A968" s="88" t="s">
        <v>2057</v>
      </c>
      <c r="B968" s="89" t="s">
        <v>2058</v>
      </c>
      <c r="C968" s="89" t="s">
        <v>36</v>
      </c>
      <c r="D968" s="89"/>
      <c r="E968" s="90" t="s">
        <v>27</v>
      </c>
      <c r="F968" s="90" t="s">
        <v>257</v>
      </c>
      <c r="G968" s="90" t="s">
        <v>42</v>
      </c>
    </row>
    <row r="969" spans="1:7">
      <c r="A969" s="88" t="s">
        <v>2059</v>
      </c>
      <c r="B969" s="89" t="s">
        <v>2060</v>
      </c>
      <c r="C969" s="89" t="s">
        <v>36</v>
      </c>
      <c r="D969" s="89"/>
      <c r="E969" s="90" t="s">
        <v>27</v>
      </c>
      <c r="F969" s="90" t="s">
        <v>695</v>
      </c>
      <c r="G969" s="90" t="s">
        <v>38</v>
      </c>
    </row>
    <row r="970" spans="1:7">
      <c r="A970" s="88" t="s">
        <v>2061</v>
      </c>
      <c r="B970" s="89" t="s">
        <v>2062</v>
      </c>
      <c r="C970" s="89" t="s">
        <v>36</v>
      </c>
      <c r="D970" s="89"/>
      <c r="E970" s="90" t="s">
        <v>27</v>
      </c>
      <c r="F970" s="90" t="s">
        <v>503</v>
      </c>
      <c r="G970" s="90" t="s">
        <v>29</v>
      </c>
    </row>
    <row r="971" spans="1:7">
      <c r="A971" s="88" t="s">
        <v>2063</v>
      </c>
      <c r="B971" s="89" t="s">
        <v>2064</v>
      </c>
      <c r="C971" s="89" t="s">
        <v>36</v>
      </c>
      <c r="D971" s="89"/>
      <c r="E971" s="90" t="s">
        <v>27</v>
      </c>
      <c r="F971" s="90" t="s">
        <v>435</v>
      </c>
      <c r="G971" s="90" t="s">
        <v>41</v>
      </c>
    </row>
    <row r="972" spans="1:7">
      <c r="A972" s="88" t="s">
        <v>2065</v>
      </c>
      <c r="B972" s="89" t="s">
        <v>2066</v>
      </c>
      <c r="C972" s="89" t="s">
        <v>36</v>
      </c>
      <c r="D972" s="89"/>
      <c r="E972" s="90" t="s">
        <v>27</v>
      </c>
      <c r="F972" s="90" t="s">
        <v>90</v>
      </c>
      <c r="G972" s="90" t="s">
        <v>76</v>
      </c>
    </row>
    <row r="973" spans="1:7">
      <c r="A973" s="88" t="s">
        <v>2067</v>
      </c>
      <c r="B973" s="89" t="s">
        <v>2068</v>
      </c>
      <c r="C973" s="89" t="s">
        <v>36</v>
      </c>
      <c r="D973" s="89"/>
      <c r="E973" s="90" t="s">
        <v>27</v>
      </c>
      <c r="F973" s="90" t="s">
        <v>118</v>
      </c>
      <c r="G973" s="90" t="s">
        <v>61</v>
      </c>
    </row>
    <row r="974" spans="1:7">
      <c r="A974" s="88" t="s">
        <v>2069</v>
      </c>
      <c r="B974" s="89" t="s">
        <v>2070</v>
      </c>
      <c r="C974" s="89" t="s">
        <v>36</v>
      </c>
      <c r="D974" s="89"/>
      <c r="E974" s="90" t="s">
        <v>27</v>
      </c>
      <c r="F974" s="90" t="s">
        <v>333</v>
      </c>
      <c r="G974" s="90" t="s">
        <v>48</v>
      </c>
    </row>
    <row r="975" spans="1:7">
      <c r="A975" s="88" t="s">
        <v>2071</v>
      </c>
      <c r="B975" s="89" t="s">
        <v>2072</v>
      </c>
      <c r="C975" s="89" t="s">
        <v>36</v>
      </c>
      <c r="D975" s="89"/>
      <c r="E975" s="90" t="s">
        <v>27</v>
      </c>
      <c r="F975" s="90" t="s">
        <v>448</v>
      </c>
      <c r="G975" s="90" t="s">
        <v>61</v>
      </c>
    </row>
    <row r="976" spans="1:7">
      <c r="A976" s="88" t="s">
        <v>2073</v>
      </c>
      <c r="B976" s="89" t="s">
        <v>2074</v>
      </c>
      <c r="C976" s="89" t="s">
        <v>36</v>
      </c>
      <c r="D976" s="89"/>
      <c r="E976" s="90" t="s">
        <v>27</v>
      </c>
      <c r="F976" s="90" t="s">
        <v>382</v>
      </c>
      <c r="G976" s="90" t="s">
        <v>33</v>
      </c>
    </row>
    <row r="977" spans="1:7">
      <c r="A977" s="88" t="s">
        <v>2075</v>
      </c>
      <c r="B977" s="89" t="s">
        <v>2076</v>
      </c>
      <c r="C977" s="89" t="s">
        <v>36</v>
      </c>
      <c r="D977" s="89"/>
      <c r="E977" s="90" t="s">
        <v>27</v>
      </c>
      <c r="F977" s="90" t="s">
        <v>695</v>
      </c>
      <c r="G977" s="90" t="s">
        <v>38</v>
      </c>
    </row>
    <row r="978" spans="1:7">
      <c r="A978" s="88" t="s">
        <v>2077</v>
      </c>
      <c r="B978" s="89" t="s">
        <v>2078</v>
      </c>
      <c r="C978" s="89" t="s">
        <v>36</v>
      </c>
      <c r="D978" s="89"/>
      <c r="E978" s="90" t="s">
        <v>27</v>
      </c>
      <c r="F978" s="90" t="s">
        <v>246</v>
      </c>
      <c r="G978" s="90" t="s">
        <v>61</v>
      </c>
    </row>
    <row r="979" spans="1:7">
      <c r="A979" s="88" t="s">
        <v>2079</v>
      </c>
      <c r="B979" s="89" t="s">
        <v>2080</v>
      </c>
      <c r="C979" s="89" t="s">
        <v>36</v>
      </c>
      <c r="D979" s="89"/>
      <c r="E979" s="90" t="s">
        <v>27</v>
      </c>
      <c r="F979" s="90" t="s">
        <v>246</v>
      </c>
      <c r="G979" s="90" t="s">
        <v>61</v>
      </c>
    </row>
    <row r="980" spans="1:7">
      <c r="A980" s="88" t="s">
        <v>2081</v>
      </c>
      <c r="B980" s="89" t="s">
        <v>2082</v>
      </c>
      <c r="C980" s="89" t="s">
        <v>36</v>
      </c>
      <c r="D980" s="89"/>
      <c r="E980" s="90" t="s">
        <v>27</v>
      </c>
      <c r="F980" s="90" t="s">
        <v>121</v>
      </c>
      <c r="G980" s="90" t="s">
        <v>38</v>
      </c>
    </row>
    <row r="981" spans="1:7">
      <c r="A981" s="88" t="s">
        <v>2083</v>
      </c>
      <c r="B981" s="89" t="s">
        <v>2084</v>
      </c>
      <c r="C981" s="89" t="s">
        <v>26</v>
      </c>
      <c r="D981" s="89"/>
      <c r="E981" s="90" t="s">
        <v>27</v>
      </c>
      <c r="F981" s="90" t="s">
        <v>206</v>
      </c>
      <c r="G981" s="90" t="s">
        <v>38</v>
      </c>
    </row>
    <row r="982" spans="1:7">
      <c r="A982" s="88" t="s">
        <v>2085</v>
      </c>
      <c r="B982" s="89" t="s">
        <v>2086</v>
      </c>
      <c r="C982" s="89" t="s">
        <v>36</v>
      </c>
      <c r="D982" s="89"/>
      <c r="E982" s="90" t="s">
        <v>27</v>
      </c>
      <c r="F982" s="90" t="s">
        <v>555</v>
      </c>
      <c r="G982" s="90" t="s">
        <v>42</v>
      </c>
    </row>
    <row r="983" spans="1:7">
      <c r="A983" s="88" t="s">
        <v>2087</v>
      </c>
      <c r="B983" s="89" t="s">
        <v>2088</v>
      </c>
      <c r="C983" s="89" t="s">
        <v>36</v>
      </c>
      <c r="D983" s="89"/>
      <c r="E983" s="90" t="s">
        <v>27</v>
      </c>
      <c r="F983" s="90" t="s">
        <v>121</v>
      </c>
      <c r="G983" s="90" t="s">
        <v>38</v>
      </c>
    </row>
    <row r="984" spans="1:7">
      <c r="A984" s="88" t="s">
        <v>2089</v>
      </c>
      <c r="B984" s="89" t="s">
        <v>2090</v>
      </c>
      <c r="C984" s="89" t="s">
        <v>36</v>
      </c>
      <c r="D984" s="89"/>
      <c r="E984" s="90" t="s">
        <v>27</v>
      </c>
      <c r="F984" s="90" t="s">
        <v>118</v>
      </c>
      <c r="G984" s="90" t="s">
        <v>61</v>
      </c>
    </row>
    <row r="985" spans="1:7">
      <c r="A985" s="88" t="s">
        <v>2091</v>
      </c>
      <c r="B985" s="89" t="s">
        <v>2092</v>
      </c>
      <c r="C985" s="89" t="s">
        <v>36</v>
      </c>
      <c r="D985" s="89"/>
      <c r="E985" s="90" t="s">
        <v>27</v>
      </c>
      <c r="F985" s="90" t="s">
        <v>81</v>
      </c>
      <c r="G985" s="90" t="s">
        <v>41</v>
      </c>
    </row>
    <row r="986" spans="1:7">
      <c r="A986" s="88" t="s">
        <v>2093</v>
      </c>
      <c r="B986" s="89" t="s">
        <v>2094</v>
      </c>
      <c r="C986" s="89" t="s">
        <v>26</v>
      </c>
      <c r="D986" s="89"/>
      <c r="E986" s="90" t="s">
        <v>27</v>
      </c>
      <c r="F986" s="90" t="s">
        <v>47</v>
      </c>
      <c r="G986" s="90" t="s">
        <v>48</v>
      </c>
    </row>
    <row r="987" spans="1:7">
      <c r="A987" s="88" t="s">
        <v>2095</v>
      </c>
      <c r="B987" s="89" t="s">
        <v>2096</v>
      </c>
      <c r="C987" s="89" t="s">
        <v>36</v>
      </c>
      <c r="D987" s="89"/>
      <c r="E987" s="90" t="s">
        <v>27</v>
      </c>
      <c r="F987" s="90" t="s">
        <v>68</v>
      </c>
      <c r="G987" s="90" t="s">
        <v>48</v>
      </c>
    </row>
    <row r="988" spans="1:7">
      <c r="A988" s="88" t="s">
        <v>2097</v>
      </c>
      <c r="B988" s="89" t="s">
        <v>2098</v>
      </c>
      <c r="C988" s="89" t="s">
        <v>36</v>
      </c>
      <c r="D988" s="89"/>
      <c r="E988" s="90" t="s">
        <v>27</v>
      </c>
      <c r="F988" s="90" t="s">
        <v>145</v>
      </c>
      <c r="G988" s="90" t="s">
        <v>41</v>
      </c>
    </row>
    <row r="989" spans="1:7">
      <c r="A989" s="88" t="s">
        <v>2099</v>
      </c>
      <c r="B989" s="89" t="s">
        <v>2100</v>
      </c>
      <c r="C989" s="89" t="s">
        <v>36</v>
      </c>
      <c r="D989" s="89"/>
      <c r="E989" s="90" t="s">
        <v>27</v>
      </c>
      <c r="F989" s="90" t="s">
        <v>162</v>
      </c>
      <c r="G989" s="90" t="s">
        <v>62</v>
      </c>
    </row>
    <row r="990" spans="1:7">
      <c r="A990" s="88" t="s">
        <v>2101</v>
      </c>
      <c r="B990" s="89" t="s">
        <v>2102</v>
      </c>
      <c r="C990" s="89" t="s">
        <v>36</v>
      </c>
      <c r="D990" s="89"/>
      <c r="E990" s="90" t="s">
        <v>27</v>
      </c>
      <c r="F990" s="90" t="s">
        <v>58</v>
      </c>
      <c r="G990" s="90" t="s">
        <v>42</v>
      </c>
    </row>
    <row r="991" spans="1:7">
      <c r="A991" s="88" t="s">
        <v>2103</v>
      </c>
      <c r="B991" s="89" t="s">
        <v>2104</v>
      </c>
      <c r="C991" s="89" t="s">
        <v>26</v>
      </c>
      <c r="D991" s="89"/>
      <c r="E991" s="90" t="s">
        <v>27</v>
      </c>
      <c r="F991" s="90" t="s">
        <v>41</v>
      </c>
      <c r="G991" s="90" t="s">
        <v>42</v>
      </c>
    </row>
    <row r="992" spans="1:7">
      <c r="A992" s="88" t="s">
        <v>2105</v>
      </c>
      <c r="B992" s="89" t="s">
        <v>2106</v>
      </c>
      <c r="C992" s="89" t="s">
        <v>26</v>
      </c>
      <c r="D992" s="89"/>
      <c r="E992" s="90" t="s">
        <v>27</v>
      </c>
      <c r="F992" s="90" t="s">
        <v>58</v>
      </c>
      <c r="G992" s="90" t="s">
        <v>42</v>
      </c>
    </row>
    <row r="993" spans="1:7">
      <c r="A993" s="88" t="s">
        <v>2107</v>
      </c>
      <c r="B993" s="89" t="s">
        <v>2108</v>
      </c>
      <c r="C993" s="89" t="s">
        <v>36</v>
      </c>
      <c r="D993" s="89"/>
      <c r="E993" s="90" t="s">
        <v>27</v>
      </c>
      <c r="F993" s="90" t="s">
        <v>448</v>
      </c>
      <c r="G993" s="90" t="s">
        <v>61</v>
      </c>
    </row>
    <row r="994" spans="1:7">
      <c r="A994" s="88" t="s">
        <v>2109</v>
      </c>
      <c r="B994" s="89" t="s">
        <v>2110</v>
      </c>
      <c r="C994" s="89" t="s">
        <v>36</v>
      </c>
      <c r="D994" s="89"/>
      <c r="E994" s="90" t="s">
        <v>27</v>
      </c>
      <c r="F994" s="90" t="s">
        <v>136</v>
      </c>
      <c r="G994" s="90" t="s">
        <v>61</v>
      </c>
    </row>
    <row r="995" spans="1:7">
      <c r="A995" s="88" t="s">
        <v>2111</v>
      </c>
      <c r="B995" s="89" t="s">
        <v>2112</v>
      </c>
      <c r="C995" s="89" t="s">
        <v>36</v>
      </c>
      <c r="D995" s="89"/>
      <c r="E995" s="90" t="s">
        <v>27</v>
      </c>
      <c r="F995" s="90" t="s">
        <v>41</v>
      </c>
      <c r="G995" s="90" t="s">
        <v>42</v>
      </c>
    </row>
    <row r="996" spans="1:7">
      <c r="A996" s="88" t="s">
        <v>2113</v>
      </c>
      <c r="B996" s="89" t="s">
        <v>2114</v>
      </c>
      <c r="C996" s="89" t="s">
        <v>36</v>
      </c>
      <c r="D996" s="89"/>
      <c r="E996" s="90" t="s">
        <v>27</v>
      </c>
      <c r="F996" s="90" t="s">
        <v>124</v>
      </c>
      <c r="G996" s="90" t="s">
        <v>29</v>
      </c>
    </row>
    <row r="997" spans="1:7">
      <c r="A997" s="88" t="s">
        <v>2115</v>
      </c>
      <c r="B997" s="89" t="s">
        <v>2116</v>
      </c>
      <c r="C997" s="89" t="s">
        <v>36</v>
      </c>
      <c r="D997" s="89"/>
      <c r="E997" s="90" t="s">
        <v>27</v>
      </c>
      <c r="F997" s="90" t="s">
        <v>38</v>
      </c>
      <c r="G997" s="90" t="s">
        <v>81</v>
      </c>
    </row>
    <row r="998" spans="1:7">
      <c r="A998" s="88" t="s">
        <v>2117</v>
      </c>
      <c r="B998" s="89" t="s">
        <v>2118</v>
      </c>
      <c r="C998" s="89" t="s">
        <v>36</v>
      </c>
      <c r="D998" s="89"/>
      <c r="E998" s="90" t="s">
        <v>27</v>
      </c>
      <c r="F998" s="90" t="s">
        <v>145</v>
      </c>
      <c r="G998" s="90" t="s">
        <v>41</v>
      </c>
    </row>
    <row r="999" spans="1:7">
      <c r="A999" s="88" t="s">
        <v>2119</v>
      </c>
      <c r="B999" s="89" t="s">
        <v>2120</v>
      </c>
      <c r="C999" s="89" t="s">
        <v>36</v>
      </c>
      <c r="D999" s="89"/>
      <c r="E999" s="90" t="s">
        <v>27</v>
      </c>
      <c r="F999" s="90" t="s">
        <v>81</v>
      </c>
      <c r="G999" s="90" t="s">
        <v>41</v>
      </c>
    </row>
    <row r="1000" spans="1:7">
      <c r="A1000" s="88" t="s">
        <v>2121</v>
      </c>
      <c r="B1000" s="89" t="s">
        <v>2122</v>
      </c>
      <c r="C1000" s="89" t="s">
        <v>36</v>
      </c>
      <c r="D1000" s="89"/>
      <c r="E1000" s="90" t="s">
        <v>27</v>
      </c>
      <c r="F1000" s="90" t="s">
        <v>847</v>
      </c>
      <c r="G1000" s="90" t="s">
        <v>48</v>
      </c>
    </row>
    <row r="1001" spans="1:7">
      <c r="A1001" s="88" t="s">
        <v>2123</v>
      </c>
      <c r="B1001" s="89" t="s">
        <v>2124</v>
      </c>
      <c r="C1001" s="89" t="s">
        <v>36</v>
      </c>
      <c r="D1001" s="89"/>
      <c r="E1001" s="90" t="s">
        <v>27</v>
      </c>
      <c r="F1001" s="90" t="s">
        <v>293</v>
      </c>
      <c r="G1001" s="90" t="s">
        <v>52</v>
      </c>
    </row>
    <row r="1002" spans="1:7">
      <c r="A1002" s="88" t="s">
        <v>2125</v>
      </c>
      <c r="B1002" s="89" t="s">
        <v>2126</v>
      </c>
      <c r="C1002" s="89" t="s">
        <v>36</v>
      </c>
      <c r="D1002" s="89"/>
      <c r="E1002" s="90" t="s">
        <v>27</v>
      </c>
      <c r="F1002" s="90" t="s">
        <v>303</v>
      </c>
      <c r="G1002" s="90" t="s">
        <v>48</v>
      </c>
    </row>
    <row r="1003" spans="1:7">
      <c r="A1003" s="88" t="s">
        <v>2127</v>
      </c>
      <c r="B1003" s="89" t="s">
        <v>2128</v>
      </c>
      <c r="C1003" s="89" t="s">
        <v>26</v>
      </c>
      <c r="D1003" s="89"/>
      <c r="E1003" s="90" t="s">
        <v>27</v>
      </c>
      <c r="F1003" s="90" t="s">
        <v>260</v>
      </c>
      <c r="G1003" s="90" t="s">
        <v>48</v>
      </c>
    </row>
    <row r="1004" spans="1:7">
      <c r="A1004" s="88" t="s">
        <v>2129</v>
      </c>
      <c r="B1004" s="89" t="s">
        <v>2130</v>
      </c>
      <c r="C1004" s="89" t="s">
        <v>26</v>
      </c>
      <c r="D1004" s="89"/>
      <c r="E1004" s="90" t="s">
        <v>27</v>
      </c>
      <c r="F1004" s="90" t="s">
        <v>38</v>
      </c>
      <c r="G1004" s="90" t="s">
        <v>81</v>
      </c>
    </row>
    <row r="1005" spans="1:7">
      <c r="A1005" s="88" t="s">
        <v>2131</v>
      </c>
      <c r="B1005" s="89" t="s">
        <v>2132</v>
      </c>
      <c r="C1005" s="89" t="s">
        <v>36</v>
      </c>
      <c r="D1005" s="89"/>
      <c r="E1005" s="90" t="s">
        <v>27</v>
      </c>
      <c r="F1005" s="90" t="s">
        <v>157</v>
      </c>
      <c r="G1005" s="90" t="s">
        <v>41</v>
      </c>
    </row>
    <row r="1006" spans="1:7">
      <c r="A1006" s="88" t="s">
        <v>2133</v>
      </c>
      <c r="B1006" s="89" t="s">
        <v>2134</v>
      </c>
      <c r="C1006" s="89" t="s">
        <v>36</v>
      </c>
      <c r="D1006" s="89"/>
      <c r="E1006" s="90" t="s">
        <v>27</v>
      </c>
      <c r="F1006" s="90" t="s">
        <v>847</v>
      </c>
      <c r="G1006" s="90" t="s">
        <v>48</v>
      </c>
    </row>
    <row r="1007" spans="1:7">
      <c r="A1007" s="88" t="s">
        <v>2135</v>
      </c>
      <c r="B1007" s="89" t="s">
        <v>2136</v>
      </c>
      <c r="C1007" s="89" t="s">
        <v>36</v>
      </c>
      <c r="D1007" s="89"/>
      <c r="E1007" s="90" t="s">
        <v>27</v>
      </c>
      <c r="F1007" s="90" t="s">
        <v>28</v>
      </c>
      <c r="G1007" s="90" t="s">
        <v>29</v>
      </c>
    </row>
    <row r="1008" spans="1:7">
      <c r="A1008" s="88" t="s">
        <v>2137</v>
      </c>
      <c r="B1008" s="89" t="s">
        <v>2138</v>
      </c>
      <c r="C1008" s="89" t="s">
        <v>36</v>
      </c>
      <c r="D1008" s="89"/>
      <c r="E1008" s="90" t="s">
        <v>27</v>
      </c>
      <c r="F1008" s="90" t="s">
        <v>187</v>
      </c>
      <c r="G1008" s="90" t="s">
        <v>29</v>
      </c>
    </row>
    <row r="1009" spans="1:7">
      <c r="A1009" s="88" t="s">
        <v>2139</v>
      </c>
      <c r="B1009" s="89" t="s">
        <v>2140</v>
      </c>
      <c r="C1009" s="89" t="s">
        <v>36</v>
      </c>
      <c r="D1009" s="89"/>
      <c r="E1009" s="90" t="s">
        <v>27</v>
      </c>
      <c r="F1009" s="90" t="s">
        <v>260</v>
      </c>
      <c r="G1009" s="90" t="s">
        <v>48</v>
      </c>
    </row>
    <row r="1010" spans="1:7">
      <c r="A1010" s="88" t="s">
        <v>2141</v>
      </c>
      <c r="B1010" s="89" t="s">
        <v>2142</v>
      </c>
      <c r="C1010" s="89" t="s">
        <v>26</v>
      </c>
      <c r="D1010" s="89"/>
      <c r="E1010" s="90" t="s">
        <v>27</v>
      </c>
      <c r="F1010" s="90" t="s">
        <v>58</v>
      </c>
      <c r="G1010" s="90" t="s">
        <v>42</v>
      </c>
    </row>
    <row r="1011" spans="1:7">
      <c r="A1011" s="88" t="s">
        <v>2143</v>
      </c>
      <c r="B1011" s="89" t="s">
        <v>2144</v>
      </c>
      <c r="C1011" s="89" t="s">
        <v>36</v>
      </c>
      <c r="D1011" s="89"/>
      <c r="E1011" s="90" t="s">
        <v>27</v>
      </c>
      <c r="F1011" s="90" t="s">
        <v>127</v>
      </c>
      <c r="G1011" s="90" t="s">
        <v>33</v>
      </c>
    </row>
    <row r="1012" spans="1:7">
      <c r="A1012" s="88" t="s">
        <v>2145</v>
      </c>
      <c r="B1012" s="89" t="s">
        <v>2146</v>
      </c>
      <c r="C1012" s="89" t="s">
        <v>36</v>
      </c>
      <c r="D1012" s="89"/>
      <c r="E1012" s="90" t="s">
        <v>27</v>
      </c>
      <c r="F1012" s="90" t="s">
        <v>695</v>
      </c>
      <c r="G1012" s="90" t="s">
        <v>38</v>
      </c>
    </row>
    <row r="1013" spans="1:7">
      <c r="A1013" s="88" t="s">
        <v>2147</v>
      </c>
      <c r="B1013" s="89" t="s">
        <v>2148</v>
      </c>
      <c r="C1013" s="89" t="s">
        <v>36</v>
      </c>
      <c r="D1013" s="89"/>
      <c r="E1013" s="90" t="s">
        <v>27</v>
      </c>
      <c r="F1013" s="90" t="s">
        <v>187</v>
      </c>
      <c r="G1013" s="90" t="s">
        <v>29</v>
      </c>
    </row>
    <row r="1014" spans="1:7">
      <c r="A1014" s="88" t="s">
        <v>2149</v>
      </c>
      <c r="B1014" s="89" t="s">
        <v>2150</v>
      </c>
      <c r="C1014" s="89" t="s">
        <v>36</v>
      </c>
      <c r="D1014" s="89"/>
      <c r="E1014" s="90" t="s">
        <v>27</v>
      </c>
      <c r="F1014" s="90" t="s">
        <v>459</v>
      </c>
      <c r="G1014" s="90" t="s">
        <v>62</v>
      </c>
    </row>
    <row r="1015" spans="1:7">
      <c r="A1015" s="88" t="s">
        <v>2151</v>
      </c>
      <c r="B1015" s="89" t="s">
        <v>2152</v>
      </c>
      <c r="C1015" s="89" t="s">
        <v>26</v>
      </c>
      <c r="D1015" s="89"/>
      <c r="E1015" s="90" t="s">
        <v>27</v>
      </c>
      <c r="F1015" s="90" t="s">
        <v>528</v>
      </c>
      <c r="G1015" s="90" t="s">
        <v>33</v>
      </c>
    </row>
    <row r="1016" spans="1:7">
      <c r="A1016" s="88" t="s">
        <v>2153</v>
      </c>
      <c r="B1016" s="89" t="s">
        <v>2154</v>
      </c>
      <c r="C1016" s="89" t="s">
        <v>36</v>
      </c>
      <c r="D1016" s="89"/>
      <c r="E1016" s="90" t="s">
        <v>27</v>
      </c>
      <c r="F1016" s="90" t="s">
        <v>435</v>
      </c>
      <c r="G1016" s="90" t="s">
        <v>41</v>
      </c>
    </row>
    <row r="1017" spans="1:7">
      <c r="A1017" s="88" t="s">
        <v>2155</v>
      </c>
      <c r="B1017" s="89" t="s">
        <v>2156</v>
      </c>
      <c r="C1017" s="89" t="s">
        <v>36</v>
      </c>
      <c r="D1017" s="89"/>
      <c r="E1017" s="90" t="s">
        <v>27</v>
      </c>
      <c r="F1017" s="90" t="s">
        <v>269</v>
      </c>
      <c r="G1017" s="90" t="s">
        <v>32</v>
      </c>
    </row>
    <row r="1018" spans="1:7">
      <c r="A1018" s="88" t="s">
        <v>2157</v>
      </c>
      <c r="B1018" s="89" t="s">
        <v>2158</v>
      </c>
      <c r="C1018" s="89" t="s">
        <v>36</v>
      </c>
      <c r="D1018" s="89"/>
      <c r="E1018" s="90" t="s">
        <v>27</v>
      </c>
      <c r="F1018" s="90" t="s">
        <v>55</v>
      </c>
      <c r="G1018" s="90" t="s">
        <v>33</v>
      </c>
    </row>
    <row r="1019" spans="1:7">
      <c r="A1019" s="88" t="s">
        <v>2159</v>
      </c>
      <c r="B1019" s="89" t="s">
        <v>2160</v>
      </c>
      <c r="C1019" s="89" t="s">
        <v>36</v>
      </c>
      <c r="D1019" s="89"/>
      <c r="E1019" s="90" t="s">
        <v>27</v>
      </c>
      <c r="F1019" s="90" t="s">
        <v>84</v>
      </c>
      <c r="G1019" s="90" t="s">
        <v>81</v>
      </c>
    </row>
    <row r="1020" spans="1:7">
      <c r="A1020" s="88" t="s">
        <v>2421</v>
      </c>
      <c r="B1020" s="89" t="s">
        <v>2422</v>
      </c>
      <c r="C1020" s="89" t="s">
        <v>26</v>
      </c>
      <c r="D1020" s="89" t="s">
        <v>191</v>
      </c>
      <c r="E1020" s="90" t="s">
        <v>27</v>
      </c>
      <c r="F1020" s="90" t="s">
        <v>68</v>
      </c>
      <c r="G1020" s="90" t="s">
        <v>48</v>
      </c>
    </row>
    <row r="1021" spans="1:7">
      <c r="A1021" s="88" t="s">
        <v>2163</v>
      </c>
      <c r="B1021" s="89" t="s">
        <v>2164</v>
      </c>
      <c r="C1021" s="89" t="s">
        <v>36</v>
      </c>
      <c r="D1021" s="89"/>
      <c r="E1021" s="90" t="s">
        <v>27</v>
      </c>
      <c r="F1021" s="90" t="s">
        <v>528</v>
      </c>
      <c r="G1021" s="90" t="s">
        <v>33</v>
      </c>
    </row>
    <row r="1022" spans="1:7">
      <c r="A1022" s="88" t="s">
        <v>2165</v>
      </c>
      <c r="B1022" s="89" t="s">
        <v>2166</v>
      </c>
      <c r="C1022" s="89" t="s">
        <v>36</v>
      </c>
      <c r="D1022" s="89"/>
      <c r="E1022" s="90" t="s">
        <v>27</v>
      </c>
      <c r="F1022" s="90" t="s">
        <v>528</v>
      </c>
      <c r="G1022" s="90" t="s">
        <v>33</v>
      </c>
    </row>
    <row r="1023" spans="1:7">
      <c r="A1023" s="88" t="s">
        <v>2167</v>
      </c>
      <c r="B1023" s="89" t="s">
        <v>2168</v>
      </c>
      <c r="C1023" s="89" t="s">
        <v>36</v>
      </c>
      <c r="D1023" s="89"/>
      <c r="E1023" s="90" t="s">
        <v>27</v>
      </c>
      <c r="F1023" s="90" t="s">
        <v>744</v>
      </c>
      <c r="G1023" s="90" t="s">
        <v>52</v>
      </c>
    </row>
    <row r="1024" spans="1:7">
      <c r="A1024" s="88" t="s">
        <v>2169</v>
      </c>
      <c r="B1024" s="89" t="s">
        <v>2170</v>
      </c>
      <c r="C1024" s="89" t="s">
        <v>36</v>
      </c>
      <c r="D1024" s="89"/>
      <c r="E1024" s="90" t="s">
        <v>27</v>
      </c>
      <c r="F1024" s="90" t="s">
        <v>744</v>
      </c>
      <c r="G1024" s="90" t="s">
        <v>52</v>
      </c>
    </row>
    <row r="1025" spans="1:7">
      <c r="A1025" s="88" t="s">
        <v>2171</v>
      </c>
      <c r="B1025" s="89" t="s">
        <v>2172</v>
      </c>
      <c r="C1025" s="89" t="s">
        <v>26</v>
      </c>
      <c r="D1025" s="89"/>
      <c r="E1025" s="90" t="s">
        <v>27</v>
      </c>
      <c r="F1025" s="90" t="s">
        <v>519</v>
      </c>
      <c r="G1025" s="90" t="s">
        <v>42</v>
      </c>
    </row>
    <row r="1026" spans="1:7">
      <c r="A1026" s="88" t="s">
        <v>2173</v>
      </c>
      <c r="B1026" s="89" t="s">
        <v>2780</v>
      </c>
      <c r="C1026" s="89" t="s">
        <v>36</v>
      </c>
      <c r="D1026" s="89"/>
      <c r="E1026" s="90" t="s">
        <v>27</v>
      </c>
      <c r="F1026" s="90" t="s">
        <v>744</v>
      </c>
      <c r="G1026" s="90" t="s">
        <v>52</v>
      </c>
    </row>
    <row r="1027" spans="1:7">
      <c r="A1027" s="88" t="s">
        <v>2174</v>
      </c>
      <c r="B1027" s="89" t="s">
        <v>2175</v>
      </c>
      <c r="C1027" s="89" t="s">
        <v>36</v>
      </c>
      <c r="D1027" s="89"/>
      <c r="E1027" s="90" t="s">
        <v>27</v>
      </c>
      <c r="F1027" s="90" t="s">
        <v>744</v>
      </c>
      <c r="G1027" s="90" t="s">
        <v>52</v>
      </c>
    </row>
    <row r="1028" spans="1:7">
      <c r="A1028" s="88" t="s">
        <v>2176</v>
      </c>
      <c r="B1028" s="89" t="s">
        <v>2177</v>
      </c>
      <c r="C1028" s="89" t="s">
        <v>36</v>
      </c>
      <c r="D1028" s="89"/>
      <c r="E1028" s="90" t="s">
        <v>27</v>
      </c>
      <c r="F1028" s="90" t="s">
        <v>81</v>
      </c>
      <c r="G1028" s="90" t="s">
        <v>41</v>
      </c>
    </row>
    <row r="1029" spans="1:7">
      <c r="A1029" s="88" t="s">
        <v>2178</v>
      </c>
      <c r="B1029" s="89" t="s">
        <v>2179</v>
      </c>
      <c r="C1029" s="89" t="s">
        <v>36</v>
      </c>
      <c r="D1029" s="89"/>
      <c r="E1029" s="90" t="s">
        <v>27</v>
      </c>
      <c r="F1029" s="90" t="s">
        <v>187</v>
      </c>
      <c r="G1029" s="90" t="s">
        <v>29</v>
      </c>
    </row>
    <row r="1030" spans="1:7">
      <c r="A1030" s="88" t="s">
        <v>2180</v>
      </c>
      <c r="B1030" s="89" t="s">
        <v>2181</v>
      </c>
      <c r="C1030" s="89" t="s">
        <v>36</v>
      </c>
      <c r="D1030" s="89"/>
      <c r="E1030" s="90" t="s">
        <v>27</v>
      </c>
      <c r="F1030" s="90" t="s">
        <v>133</v>
      </c>
      <c r="G1030" s="90" t="s">
        <v>33</v>
      </c>
    </row>
    <row r="1031" spans="1:7">
      <c r="A1031" s="88" t="s">
        <v>2182</v>
      </c>
      <c r="B1031" s="89" t="s">
        <v>2183</v>
      </c>
      <c r="C1031" s="89" t="s">
        <v>36</v>
      </c>
      <c r="D1031" s="89"/>
      <c r="E1031" s="90" t="s">
        <v>27</v>
      </c>
      <c r="F1031" s="90" t="s">
        <v>52</v>
      </c>
      <c r="G1031" s="90" t="s">
        <v>33</v>
      </c>
    </row>
    <row r="1032" spans="1:7">
      <c r="A1032" s="88" t="s">
        <v>2184</v>
      </c>
      <c r="B1032" s="89" t="s">
        <v>2185</v>
      </c>
      <c r="C1032" s="89" t="s">
        <v>36</v>
      </c>
      <c r="D1032" s="89"/>
      <c r="E1032" s="90" t="s">
        <v>27</v>
      </c>
      <c r="F1032" s="90" t="s">
        <v>52</v>
      </c>
      <c r="G1032" s="90" t="s">
        <v>33</v>
      </c>
    </row>
    <row r="1033" spans="1:7">
      <c r="A1033" s="88" t="s">
        <v>2186</v>
      </c>
      <c r="B1033" s="89" t="s">
        <v>2187</v>
      </c>
      <c r="C1033" s="89" t="s">
        <v>36</v>
      </c>
      <c r="D1033" s="89"/>
      <c r="E1033" s="90" t="s">
        <v>27</v>
      </c>
      <c r="F1033" s="90" t="s">
        <v>52</v>
      </c>
      <c r="G1033" s="90" t="s">
        <v>33</v>
      </c>
    </row>
    <row r="1034" spans="1:7">
      <c r="A1034" s="88" t="s">
        <v>2188</v>
      </c>
      <c r="B1034" s="89" t="s">
        <v>2189</v>
      </c>
      <c r="C1034" s="89" t="s">
        <v>36</v>
      </c>
      <c r="D1034" s="89"/>
      <c r="E1034" s="90" t="s">
        <v>27</v>
      </c>
      <c r="F1034" s="90" t="s">
        <v>555</v>
      </c>
      <c r="G1034" s="90" t="s">
        <v>42</v>
      </c>
    </row>
    <row r="1035" spans="1:7">
      <c r="A1035" s="88" t="s">
        <v>2190</v>
      </c>
      <c r="B1035" s="89" t="s">
        <v>2191</v>
      </c>
      <c r="C1035" s="89" t="s">
        <v>36</v>
      </c>
      <c r="D1035" s="89"/>
      <c r="E1035" s="90" t="s">
        <v>27</v>
      </c>
      <c r="F1035" s="90" t="s">
        <v>102</v>
      </c>
      <c r="G1035" s="90" t="s">
        <v>61</v>
      </c>
    </row>
    <row r="1036" spans="1:7">
      <c r="A1036" s="88" t="s">
        <v>2192</v>
      </c>
      <c r="B1036" s="89" t="s">
        <v>2193</v>
      </c>
      <c r="C1036" s="89" t="s">
        <v>26</v>
      </c>
      <c r="D1036" s="89"/>
      <c r="E1036" s="90" t="s">
        <v>27</v>
      </c>
      <c r="F1036" s="90" t="s">
        <v>198</v>
      </c>
      <c r="G1036" s="90" t="s">
        <v>33</v>
      </c>
    </row>
    <row r="1037" spans="1:7">
      <c r="A1037" s="88" t="s">
        <v>2194</v>
      </c>
      <c r="B1037" s="89" t="s">
        <v>2195</v>
      </c>
      <c r="C1037" s="89" t="s">
        <v>36</v>
      </c>
      <c r="D1037" s="89"/>
      <c r="E1037" s="90" t="s">
        <v>27</v>
      </c>
      <c r="F1037" s="90" t="s">
        <v>391</v>
      </c>
      <c r="G1037" s="90" t="s">
        <v>61</v>
      </c>
    </row>
    <row r="1038" spans="1:7">
      <c r="A1038" s="88" t="s">
        <v>2196</v>
      </c>
      <c r="B1038" s="89" t="s">
        <v>2197</v>
      </c>
      <c r="C1038" s="89" t="s">
        <v>26</v>
      </c>
      <c r="D1038" s="89"/>
      <c r="E1038" s="90" t="s">
        <v>27</v>
      </c>
      <c r="F1038" s="90" t="s">
        <v>115</v>
      </c>
      <c r="G1038" s="90" t="s">
        <v>48</v>
      </c>
    </row>
    <row r="1039" spans="1:7">
      <c r="A1039" s="88" t="s">
        <v>2198</v>
      </c>
      <c r="B1039" s="89" t="s">
        <v>2199</v>
      </c>
      <c r="C1039" s="89" t="s">
        <v>36</v>
      </c>
      <c r="D1039" s="89"/>
      <c r="E1039" s="90" t="s">
        <v>27</v>
      </c>
      <c r="F1039" s="90" t="s">
        <v>198</v>
      </c>
      <c r="G1039" s="90" t="s">
        <v>33</v>
      </c>
    </row>
    <row r="1040" spans="1:7">
      <c r="A1040" s="88" t="s">
        <v>2200</v>
      </c>
      <c r="B1040" s="89" t="s">
        <v>2201</v>
      </c>
      <c r="C1040" s="89" t="s">
        <v>36</v>
      </c>
      <c r="D1040" s="89"/>
      <c r="E1040" s="90" t="s">
        <v>27</v>
      </c>
      <c r="F1040" s="90" t="s">
        <v>198</v>
      </c>
      <c r="G1040" s="90" t="s">
        <v>33</v>
      </c>
    </row>
    <row r="1041" spans="1:7">
      <c r="A1041" s="88" t="s">
        <v>2202</v>
      </c>
      <c r="B1041" s="89" t="s">
        <v>2203</v>
      </c>
      <c r="C1041" s="89" t="s">
        <v>26</v>
      </c>
      <c r="D1041" s="89"/>
      <c r="E1041" s="90" t="s">
        <v>27</v>
      </c>
      <c r="F1041" s="90" t="s">
        <v>224</v>
      </c>
      <c r="G1041" s="90" t="s">
        <v>52</v>
      </c>
    </row>
    <row r="1042" spans="1:7">
      <c r="A1042" s="88" t="s">
        <v>2204</v>
      </c>
      <c r="B1042" s="89" t="s">
        <v>2205</v>
      </c>
      <c r="C1042" s="89" t="s">
        <v>36</v>
      </c>
      <c r="D1042" s="89"/>
      <c r="E1042" s="90" t="s">
        <v>27</v>
      </c>
      <c r="F1042" s="90" t="s">
        <v>174</v>
      </c>
      <c r="G1042" s="90" t="s">
        <v>41</v>
      </c>
    </row>
    <row r="1043" spans="1:7">
      <c r="A1043" s="88" t="s">
        <v>2206</v>
      </c>
      <c r="B1043" s="89" t="s">
        <v>2207</v>
      </c>
      <c r="C1043" s="89" t="s">
        <v>36</v>
      </c>
      <c r="D1043" s="89"/>
      <c r="E1043" s="90" t="s">
        <v>27</v>
      </c>
      <c r="F1043" s="90" t="s">
        <v>174</v>
      </c>
      <c r="G1043" s="90" t="s">
        <v>41</v>
      </c>
    </row>
    <row r="1044" spans="1:7">
      <c r="A1044" s="88" t="s">
        <v>2208</v>
      </c>
      <c r="B1044" s="89" t="s">
        <v>2209</v>
      </c>
      <c r="C1044" s="89" t="s">
        <v>26</v>
      </c>
      <c r="D1044" s="89"/>
      <c r="E1044" s="90" t="s">
        <v>27</v>
      </c>
      <c r="F1044" s="90" t="s">
        <v>115</v>
      </c>
      <c r="G1044" s="90" t="s">
        <v>48</v>
      </c>
    </row>
    <row r="1045" spans="1:7">
      <c r="A1045" s="88" t="s">
        <v>2210</v>
      </c>
      <c r="B1045" s="89" t="s">
        <v>2211</v>
      </c>
      <c r="C1045" s="89" t="s">
        <v>36</v>
      </c>
      <c r="D1045" s="89"/>
      <c r="E1045" s="90" t="s">
        <v>27</v>
      </c>
      <c r="F1045" s="90" t="s">
        <v>157</v>
      </c>
      <c r="G1045" s="90" t="s">
        <v>41</v>
      </c>
    </row>
    <row r="1046" spans="1:7">
      <c r="A1046" s="88" t="s">
        <v>2212</v>
      </c>
      <c r="B1046" s="89" t="s">
        <v>2213</v>
      </c>
      <c r="C1046" s="89" t="s">
        <v>36</v>
      </c>
      <c r="D1046" s="89"/>
      <c r="E1046" s="90" t="s">
        <v>27</v>
      </c>
      <c r="F1046" s="90" t="s">
        <v>293</v>
      </c>
      <c r="G1046" s="90" t="s">
        <v>52</v>
      </c>
    </row>
    <row r="1047" spans="1:7">
      <c r="A1047" s="88" t="s">
        <v>2214</v>
      </c>
      <c r="B1047" s="89" t="s">
        <v>2215</v>
      </c>
      <c r="C1047" s="89" t="s">
        <v>36</v>
      </c>
      <c r="D1047" s="89"/>
      <c r="E1047" s="90" t="s">
        <v>27</v>
      </c>
      <c r="F1047" s="90" t="s">
        <v>29</v>
      </c>
      <c r="G1047" s="90" t="s">
        <v>62</v>
      </c>
    </row>
    <row r="1048" spans="1:7">
      <c r="A1048" s="88" t="s">
        <v>1497</v>
      </c>
      <c r="B1048" s="89" t="s">
        <v>1498</v>
      </c>
      <c r="C1048" s="89" t="s">
        <v>26</v>
      </c>
      <c r="D1048" s="89" t="s">
        <v>191</v>
      </c>
      <c r="E1048" s="90" t="s">
        <v>27</v>
      </c>
      <c r="F1048" s="90" t="s">
        <v>512</v>
      </c>
      <c r="G1048" s="90" t="s">
        <v>32</v>
      </c>
    </row>
    <row r="1049" spans="1:7">
      <c r="A1049" s="88" t="s">
        <v>2218</v>
      </c>
      <c r="B1049" s="89" t="s">
        <v>2219</v>
      </c>
      <c r="C1049" s="89" t="s">
        <v>26</v>
      </c>
      <c r="D1049" s="89"/>
      <c r="E1049" s="90" t="s">
        <v>27</v>
      </c>
      <c r="F1049" s="90" t="s">
        <v>796</v>
      </c>
      <c r="G1049" s="90" t="s">
        <v>42</v>
      </c>
    </row>
    <row r="1050" spans="1:7">
      <c r="A1050" s="88" t="s">
        <v>2220</v>
      </c>
      <c r="B1050" s="89" t="s">
        <v>2221</v>
      </c>
      <c r="C1050" s="89" t="s">
        <v>36</v>
      </c>
      <c r="D1050" s="89"/>
      <c r="E1050" s="90" t="s">
        <v>27</v>
      </c>
      <c r="F1050" s="90" t="s">
        <v>796</v>
      </c>
      <c r="G1050" s="90" t="s">
        <v>42</v>
      </c>
    </row>
    <row r="1051" spans="1:7">
      <c r="A1051" s="88" t="s">
        <v>2222</v>
      </c>
      <c r="B1051" s="89" t="s">
        <v>2223</v>
      </c>
      <c r="C1051" s="89" t="s">
        <v>26</v>
      </c>
      <c r="D1051" s="89"/>
      <c r="E1051" s="90" t="s">
        <v>27</v>
      </c>
      <c r="F1051" s="90" t="s">
        <v>796</v>
      </c>
      <c r="G1051" s="90" t="s">
        <v>42</v>
      </c>
    </row>
    <row r="1052" spans="1:7">
      <c r="A1052" s="88" t="s">
        <v>2224</v>
      </c>
      <c r="B1052" s="89" t="s">
        <v>2225</v>
      </c>
      <c r="C1052" s="89" t="s">
        <v>36</v>
      </c>
      <c r="D1052" s="89"/>
      <c r="E1052" s="90" t="s">
        <v>27</v>
      </c>
      <c r="F1052" s="90" t="s">
        <v>796</v>
      </c>
      <c r="G1052" s="90" t="s">
        <v>42</v>
      </c>
    </row>
    <row r="1053" spans="1:7">
      <c r="A1053" s="88" t="s">
        <v>2226</v>
      </c>
      <c r="B1053" s="89" t="s">
        <v>2227</v>
      </c>
      <c r="C1053" s="89" t="s">
        <v>36</v>
      </c>
      <c r="D1053" s="89"/>
      <c r="E1053" s="90" t="s">
        <v>27</v>
      </c>
      <c r="F1053" s="90" t="s">
        <v>269</v>
      </c>
      <c r="G1053" s="90" t="s">
        <v>32</v>
      </c>
    </row>
    <row r="1054" spans="1:7">
      <c r="A1054" s="88" t="s">
        <v>2228</v>
      </c>
      <c r="B1054" s="89" t="s">
        <v>2229</v>
      </c>
      <c r="C1054" s="89" t="s">
        <v>36</v>
      </c>
      <c r="D1054" s="89"/>
      <c r="E1054" s="90" t="s">
        <v>27</v>
      </c>
      <c r="F1054" s="90" t="s">
        <v>198</v>
      </c>
      <c r="G1054" s="90" t="s">
        <v>33</v>
      </c>
    </row>
    <row r="1055" spans="1:7">
      <c r="A1055" s="88" t="s">
        <v>2230</v>
      </c>
      <c r="B1055" s="89" t="s">
        <v>2231</v>
      </c>
      <c r="C1055" s="89" t="s">
        <v>36</v>
      </c>
      <c r="D1055" s="89"/>
      <c r="E1055" s="90" t="s">
        <v>27</v>
      </c>
      <c r="F1055" s="90" t="s">
        <v>177</v>
      </c>
      <c r="G1055" s="90" t="s">
        <v>48</v>
      </c>
    </row>
    <row r="1056" spans="1:7">
      <c r="A1056" s="88" t="s">
        <v>2232</v>
      </c>
      <c r="B1056" s="89" t="s">
        <v>2233</v>
      </c>
      <c r="C1056" s="89" t="s">
        <v>36</v>
      </c>
      <c r="D1056" s="89"/>
      <c r="E1056" s="90" t="s">
        <v>27</v>
      </c>
      <c r="F1056" s="90" t="s">
        <v>468</v>
      </c>
      <c r="G1056" s="90" t="s">
        <v>48</v>
      </c>
    </row>
    <row r="1057" spans="1:7">
      <c r="A1057" s="88" t="s">
        <v>2234</v>
      </c>
      <c r="B1057" s="89" t="s">
        <v>2235</v>
      </c>
      <c r="C1057" s="89" t="s">
        <v>36</v>
      </c>
      <c r="D1057" s="89"/>
      <c r="E1057" s="90" t="s">
        <v>27</v>
      </c>
      <c r="F1057" s="90" t="s">
        <v>468</v>
      </c>
      <c r="G1057" s="90" t="s">
        <v>48</v>
      </c>
    </row>
    <row r="1058" spans="1:7">
      <c r="A1058" s="88" t="s">
        <v>2236</v>
      </c>
      <c r="B1058" s="89" t="s">
        <v>2237</v>
      </c>
      <c r="C1058" s="89" t="s">
        <v>36</v>
      </c>
      <c r="D1058" s="89"/>
      <c r="E1058" s="90" t="s">
        <v>27</v>
      </c>
      <c r="F1058" s="90" t="s">
        <v>468</v>
      </c>
      <c r="G1058" s="90" t="s">
        <v>48</v>
      </c>
    </row>
    <row r="1059" spans="1:7">
      <c r="A1059" s="88" t="s">
        <v>2238</v>
      </c>
      <c r="B1059" s="89" t="s">
        <v>2239</v>
      </c>
      <c r="C1059" s="89" t="s">
        <v>36</v>
      </c>
      <c r="D1059" s="89"/>
      <c r="E1059" s="90" t="s">
        <v>27</v>
      </c>
      <c r="F1059" s="90" t="s">
        <v>145</v>
      </c>
      <c r="G1059" s="90" t="s">
        <v>41</v>
      </c>
    </row>
    <row r="1060" spans="1:7">
      <c r="A1060" s="88" t="s">
        <v>2240</v>
      </c>
      <c r="B1060" s="89" t="s">
        <v>2241</v>
      </c>
      <c r="C1060" s="89" t="s">
        <v>36</v>
      </c>
      <c r="D1060" s="89"/>
      <c r="E1060" s="90" t="s">
        <v>27</v>
      </c>
      <c r="F1060" s="90" t="s">
        <v>763</v>
      </c>
      <c r="G1060" s="90" t="s">
        <v>33</v>
      </c>
    </row>
    <row r="1061" spans="1:7">
      <c r="A1061" s="88" t="s">
        <v>2242</v>
      </c>
      <c r="B1061" s="89" t="s">
        <v>2243</v>
      </c>
      <c r="C1061" s="89" t="s">
        <v>36</v>
      </c>
      <c r="D1061" s="89"/>
      <c r="E1061" s="90" t="s">
        <v>27</v>
      </c>
      <c r="F1061" s="90" t="s">
        <v>214</v>
      </c>
      <c r="G1061" s="90" t="s">
        <v>33</v>
      </c>
    </row>
    <row r="1062" spans="1:7">
      <c r="A1062" s="88" t="s">
        <v>2244</v>
      </c>
      <c r="B1062" s="89" t="s">
        <v>2245</v>
      </c>
      <c r="C1062" s="89" t="s">
        <v>36</v>
      </c>
      <c r="D1062" s="89"/>
      <c r="E1062" s="90" t="s">
        <v>27</v>
      </c>
      <c r="F1062" s="90" t="s">
        <v>214</v>
      </c>
      <c r="G1062" s="90" t="s">
        <v>33</v>
      </c>
    </row>
    <row r="1063" spans="1:7">
      <c r="A1063" s="88" t="s">
        <v>2246</v>
      </c>
      <c r="B1063" s="89" t="s">
        <v>2247</v>
      </c>
      <c r="C1063" s="89" t="s">
        <v>36</v>
      </c>
      <c r="D1063" s="89"/>
      <c r="E1063" s="90" t="s">
        <v>27</v>
      </c>
      <c r="F1063" s="90" t="s">
        <v>118</v>
      </c>
      <c r="G1063" s="90" t="s">
        <v>61</v>
      </c>
    </row>
    <row r="1064" spans="1:7">
      <c r="A1064" s="88" t="s">
        <v>2248</v>
      </c>
      <c r="B1064" s="89" t="s">
        <v>2249</v>
      </c>
      <c r="C1064" s="89" t="s">
        <v>36</v>
      </c>
      <c r="D1064" s="89"/>
      <c r="E1064" s="90" t="s">
        <v>27</v>
      </c>
      <c r="F1064" s="90" t="s">
        <v>171</v>
      </c>
      <c r="G1064" s="90" t="s">
        <v>42</v>
      </c>
    </row>
    <row r="1065" spans="1:7">
      <c r="A1065" s="88" t="s">
        <v>2250</v>
      </c>
      <c r="B1065" s="89" t="s">
        <v>2251</v>
      </c>
      <c r="C1065" s="89" t="s">
        <v>36</v>
      </c>
      <c r="D1065" s="89"/>
      <c r="E1065" s="90" t="s">
        <v>27</v>
      </c>
      <c r="F1065" s="90" t="s">
        <v>171</v>
      </c>
      <c r="G1065" s="90" t="s">
        <v>42</v>
      </c>
    </row>
    <row r="1066" spans="1:7">
      <c r="A1066" s="88" t="s">
        <v>2252</v>
      </c>
      <c r="B1066" s="89" t="s">
        <v>2253</v>
      </c>
      <c r="C1066" s="89" t="s">
        <v>36</v>
      </c>
      <c r="D1066" s="89"/>
      <c r="E1066" s="90" t="s">
        <v>27</v>
      </c>
      <c r="F1066" s="90" t="s">
        <v>171</v>
      </c>
      <c r="G1066" s="90" t="s">
        <v>42</v>
      </c>
    </row>
    <row r="1067" spans="1:7">
      <c r="A1067" s="88" t="s">
        <v>2254</v>
      </c>
      <c r="B1067" s="89" t="s">
        <v>2255</v>
      </c>
      <c r="C1067" s="89" t="s">
        <v>36</v>
      </c>
      <c r="D1067" s="89"/>
      <c r="E1067" s="90" t="s">
        <v>27</v>
      </c>
      <c r="F1067" s="90" t="s">
        <v>171</v>
      </c>
      <c r="G1067" s="90" t="s">
        <v>42</v>
      </c>
    </row>
    <row r="1068" spans="1:7">
      <c r="A1068" s="88" t="s">
        <v>2256</v>
      </c>
      <c r="B1068" s="89" t="s">
        <v>2257</v>
      </c>
      <c r="C1068" s="89" t="s">
        <v>36</v>
      </c>
      <c r="D1068" s="89"/>
      <c r="E1068" s="90" t="s">
        <v>27</v>
      </c>
      <c r="F1068" s="90" t="s">
        <v>763</v>
      </c>
      <c r="G1068" s="90" t="s">
        <v>33</v>
      </c>
    </row>
    <row r="1069" spans="1:7">
      <c r="A1069" s="88" t="s">
        <v>2258</v>
      </c>
      <c r="B1069" s="89" t="s">
        <v>2259</v>
      </c>
      <c r="C1069" s="89" t="s">
        <v>36</v>
      </c>
      <c r="D1069" s="89"/>
      <c r="E1069" s="90" t="s">
        <v>27</v>
      </c>
      <c r="F1069" s="90" t="s">
        <v>391</v>
      </c>
      <c r="G1069" s="90" t="s">
        <v>61</v>
      </c>
    </row>
    <row r="1070" spans="1:7">
      <c r="A1070" s="88" t="s">
        <v>2260</v>
      </c>
      <c r="B1070" s="89" t="s">
        <v>2261</v>
      </c>
      <c r="C1070" s="89" t="s">
        <v>36</v>
      </c>
      <c r="D1070" s="89"/>
      <c r="E1070" s="90" t="s">
        <v>27</v>
      </c>
      <c r="F1070" s="90" t="s">
        <v>246</v>
      </c>
      <c r="G1070" s="90" t="s">
        <v>61</v>
      </c>
    </row>
    <row r="1071" spans="1:7">
      <c r="A1071" s="88" t="s">
        <v>2453</v>
      </c>
      <c r="B1071" s="89" t="s">
        <v>2454</v>
      </c>
      <c r="C1071" s="89" t="s">
        <v>190</v>
      </c>
      <c r="D1071" s="89" t="s">
        <v>191</v>
      </c>
      <c r="E1071" s="90" t="s">
        <v>27</v>
      </c>
      <c r="F1071" s="90" t="s">
        <v>1018</v>
      </c>
      <c r="G1071" s="90" t="s">
        <v>76</v>
      </c>
    </row>
    <row r="1072" spans="1:7">
      <c r="A1072" s="88" t="s">
        <v>2264</v>
      </c>
      <c r="B1072" s="89" t="s">
        <v>2265</v>
      </c>
      <c r="C1072" s="89" t="s">
        <v>36</v>
      </c>
      <c r="D1072" s="89"/>
      <c r="E1072" s="90" t="s">
        <v>27</v>
      </c>
      <c r="F1072" s="90" t="s">
        <v>162</v>
      </c>
      <c r="G1072" s="90" t="s">
        <v>62</v>
      </c>
    </row>
    <row r="1073" spans="1:7">
      <c r="A1073" s="88" t="s">
        <v>2266</v>
      </c>
      <c r="B1073" s="89" t="s">
        <v>2267</v>
      </c>
      <c r="C1073" s="89" t="s">
        <v>36</v>
      </c>
      <c r="D1073" s="89"/>
      <c r="E1073" s="90" t="s">
        <v>27</v>
      </c>
      <c r="F1073" s="90" t="s">
        <v>65</v>
      </c>
      <c r="G1073" s="90" t="s">
        <v>38</v>
      </c>
    </row>
    <row r="1074" spans="1:7">
      <c r="A1074" s="88" t="s">
        <v>2268</v>
      </c>
      <c r="B1074" s="89" t="s">
        <v>2269</v>
      </c>
      <c r="C1074" s="89" t="s">
        <v>36</v>
      </c>
      <c r="D1074" s="89"/>
      <c r="E1074" s="90" t="s">
        <v>27</v>
      </c>
      <c r="F1074" s="90" t="s">
        <v>293</v>
      </c>
      <c r="G1074" s="90" t="s">
        <v>52</v>
      </c>
    </row>
    <row r="1075" spans="1:7">
      <c r="A1075" s="88" t="s">
        <v>2270</v>
      </c>
      <c r="B1075" s="89" t="s">
        <v>2271</v>
      </c>
      <c r="C1075" s="89" t="s">
        <v>36</v>
      </c>
      <c r="D1075" s="89"/>
      <c r="E1075" s="90" t="s">
        <v>27</v>
      </c>
      <c r="F1075" s="90" t="s">
        <v>313</v>
      </c>
      <c r="G1075" s="90" t="s">
        <v>48</v>
      </c>
    </row>
    <row r="1076" spans="1:7">
      <c r="A1076" s="88" t="s">
        <v>2272</v>
      </c>
      <c r="B1076" s="89" t="s">
        <v>2273</v>
      </c>
      <c r="C1076" s="89" t="s">
        <v>36</v>
      </c>
      <c r="D1076" s="89"/>
      <c r="E1076" s="90" t="s">
        <v>27</v>
      </c>
      <c r="F1076" s="90" t="s">
        <v>744</v>
      </c>
      <c r="G1076" s="90" t="s">
        <v>52</v>
      </c>
    </row>
    <row r="1077" spans="1:7">
      <c r="A1077" s="88" t="s">
        <v>2274</v>
      </c>
      <c r="B1077" s="89" t="s">
        <v>2275</v>
      </c>
      <c r="C1077" s="89" t="s">
        <v>36</v>
      </c>
      <c r="D1077" s="89"/>
      <c r="E1077" s="90" t="s">
        <v>27</v>
      </c>
      <c r="F1077" s="90" t="s">
        <v>744</v>
      </c>
      <c r="G1077" s="90" t="s">
        <v>52</v>
      </c>
    </row>
    <row r="1078" spans="1:7">
      <c r="A1078" s="88" t="s">
        <v>2276</v>
      </c>
      <c r="B1078" s="89" t="s">
        <v>2277</v>
      </c>
      <c r="C1078" s="89" t="s">
        <v>36</v>
      </c>
      <c r="D1078" s="89"/>
      <c r="E1078" s="90" t="s">
        <v>27</v>
      </c>
      <c r="F1078" s="90" t="s">
        <v>744</v>
      </c>
      <c r="G1078" s="90" t="s">
        <v>52</v>
      </c>
    </row>
    <row r="1079" spans="1:7">
      <c r="A1079" s="88" t="s">
        <v>2278</v>
      </c>
      <c r="B1079" s="89" t="s">
        <v>2279</v>
      </c>
      <c r="C1079" s="89" t="s">
        <v>36</v>
      </c>
      <c r="D1079" s="89"/>
      <c r="E1079" s="90" t="s">
        <v>27</v>
      </c>
      <c r="F1079" s="90" t="s">
        <v>313</v>
      </c>
      <c r="G1079" s="90" t="s">
        <v>48</v>
      </c>
    </row>
    <row r="1080" spans="1:7">
      <c r="A1080" s="88" t="s">
        <v>2280</v>
      </c>
      <c r="B1080" s="89" t="s">
        <v>2281</v>
      </c>
      <c r="C1080" s="89" t="s">
        <v>36</v>
      </c>
      <c r="D1080" s="89"/>
      <c r="E1080" s="90" t="s">
        <v>27</v>
      </c>
      <c r="F1080" s="90" t="s">
        <v>555</v>
      </c>
      <c r="G1080" s="90" t="s">
        <v>42</v>
      </c>
    </row>
    <row r="1081" spans="1:7">
      <c r="A1081" s="88" t="s">
        <v>2282</v>
      </c>
      <c r="B1081" s="89" t="s">
        <v>2283</v>
      </c>
      <c r="C1081" s="89" t="s">
        <v>36</v>
      </c>
      <c r="D1081" s="89"/>
      <c r="E1081" s="90" t="s">
        <v>27</v>
      </c>
      <c r="F1081" s="90" t="s">
        <v>102</v>
      </c>
      <c r="G1081" s="90" t="s">
        <v>61</v>
      </c>
    </row>
    <row r="1082" spans="1:7">
      <c r="A1082" s="88" t="s">
        <v>2284</v>
      </c>
      <c r="B1082" s="89" t="s">
        <v>2285</v>
      </c>
      <c r="C1082" s="89" t="s">
        <v>36</v>
      </c>
      <c r="D1082" s="89"/>
      <c r="E1082" s="90" t="s">
        <v>27</v>
      </c>
      <c r="F1082" s="90" t="s">
        <v>87</v>
      </c>
      <c r="G1082" s="90" t="s">
        <v>38</v>
      </c>
    </row>
    <row r="1083" spans="1:7">
      <c r="A1083" s="88" t="s">
        <v>2286</v>
      </c>
      <c r="B1083" s="89" t="s">
        <v>2287</v>
      </c>
      <c r="C1083" s="89" t="s">
        <v>36</v>
      </c>
      <c r="D1083" s="89"/>
      <c r="E1083" s="90" t="s">
        <v>27</v>
      </c>
      <c r="F1083" s="90" t="s">
        <v>87</v>
      </c>
      <c r="G1083" s="90" t="s">
        <v>38</v>
      </c>
    </row>
    <row r="1084" spans="1:7">
      <c r="A1084" s="88" t="s">
        <v>2288</v>
      </c>
      <c r="B1084" s="89" t="s">
        <v>2289</v>
      </c>
      <c r="C1084" s="89" t="s">
        <v>36</v>
      </c>
      <c r="D1084" s="89"/>
      <c r="E1084" s="90" t="s">
        <v>27</v>
      </c>
      <c r="F1084" s="90" t="s">
        <v>145</v>
      </c>
      <c r="G1084" s="90" t="s">
        <v>41</v>
      </c>
    </row>
    <row r="1085" spans="1:7">
      <c r="A1085" s="88" t="s">
        <v>2290</v>
      </c>
      <c r="B1085" s="89" t="s">
        <v>2291</v>
      </c>
      <c r="C1085" s="89" t="s">
        <v>36</v>
      </c>
      <c r="D1085" s="89"/>
      <c r="E1085" s="90" t="s">
        <v>27</v>
      </c>
      <c r="F1085" s="90" t="s">
        <v>121</v>
      </c>
      <c r="G1085" s="90" t="s">
        <v>38</v>
      </c>
    </row>
    <row r="1086" spans="1:7">
      <c r="A1086" s="88" t="s">
        <v>2292</v>
      </c>
      <c r="B1086" s="89" t="s">
        <v>2293</v>
      </c>
      <c r="C1086" s="89" t="s">
        <v>36</v>
      </c>
      <c r="D1086" s="89"/>
      <c r="E1086" s="90" t="s">
        <v>27</v>
      </c>
      <c r="F1086" s="90" t="s">
        <v>68</v>
      </c>
      <c r="G1086" s="90" t="s">
        <v>48</v>
      </c>
    </row>
    <row r="1087" spans="1:7">
      <c r="A1087" s="88" t="s">
        <v>2294</v>
      </c>
      <c r="B1087" s="89" t="s">
        <v>2295</v>
      </c>
      <c r="C1087" s="89" t="s">
        <v>36</v>
      </c>
      <c r="D1087" s="89"/>
      <c r="E1087" s="90" t="s">
        <v>27</v>
      </c>
      <c r="F1087" s="90" t="s">
        <v>847</v>
      </c>
      <c r="G1087" s="90" t="s">
        <v>48</v>
      </c>
    </row>
    <row r="1088" spans="1:7">
      <c r="A1088" s="88" t="s">
        <v>2296</v>
      </c>
      <c r="B1088" s="89" t="s">
        <v>2297</v>
      </c>
      <c r="C1088" s="89" t="s">
        <v>36</v>
      </c>
      <c r="D1088" s="89"/>
      <c r="E1088" s="90" t="s">
        <v>27</v>
      </c>
      <c r="F1088" s="90" t="s">
        <v>97</v>
      </c>
      <c r="G1088" s="90" t="s">
        <v>61</v>
      </c>
    </row>
    <row r="1089" spans="1:7">
      <c r="A1089" s="88" t="s">
        <v>2298</v>
      </c>
      <c r="B1089" s="89" t="s">
        <v>2299</v>
      </c>
      <c r="C1089" s="89" t="s">
        <v>36</v>
      </c>
      <c r="D1089" s="89"/>
      <c r="E1089" s="90" t="s">
        <v>27</v>
      </c>
      <c r="F1089" s="90" t="s">
        <v>97</v>
      </c>
      <c r="G1089" s="90" t="s">
        <v>61</v>
      </c>
    </row>
    <row r="1090" spans="1:7">
      <c r="A1090" s="88" t="s">
        <v>2300</v>
      </c>
      <c r="B1090" s="89" t="s">
        <v>2301</v>
      </c>
      <c r="C1090" s="89" t="s">
        <v>36</v>
      </c>
      <c r="D1090" s="89"/>
      <c r="E1090" s="90" t="s">
        <v>27</v>
      </c>
      <c r="F1090" s="90" t="s">
        <v>382</v>
      </c>
      <c r="G1090" s="90" t="s">
        <v>33</v>
      </c>
    </row>
    <row r="1091" spans="1:7">
      <c r="A1091" s="88" t="s">
        <v>2302</v>
      </c>
      <c r="B1091" s="89" t="s">
        <v>2303</v>
      </c>
      <c r="C1091" s="89" t="s">
        <v>36</v>
      </c>
      <c r="D1091" s="89"/>
      <c r="E1091" s="90" t="s">
        <v>27</v>
      </c>
      <c r="F1091" s="90" t="s">
        <v>398</v>
      </c>
      <c r="G1091" s="90" t="s">
        <v>42</v>
      </c>
    </row>
    <row r="1092" spans="1:7">
      <c r="A1092" s="88" t="s">
        <v>2304</v>
      </c>
      <c r="B1092" s="89" t="s">
        <v>2305</v>
      </c>
      <c r="C1092" s="89" t="s">
        <v>36</v>
      </c>
      <c r="D1092" s="89"/>
      <c r="E1092" s="90" t="s">
        <v>27</v>
      </c>
      <c r="F1092" s="90" t="s">
        <v>415</v>
      </c>
      <c r="G1092" s="90" t="s">
        <v>61</v>
      </c>
    </row>
    <row r="1093" spans="1:7">
      <c r="A1093" s="88" t="s">
        <v>2306</v>
      </c>
      <c r="B1093" s="89" t="s">
        <v>2307</v>
      </c>
      <c r="C1093" s="89" t="s">
        <v>36</v>
      </c>
      <c r="D1093" s="89"/>
      <c r="E1093" s="90" t="s">
        <v>27</v>
      </c>
      <c r="F1093" s="90" t="s">
        <v>174</v>
      </c>
      <c r="G1093" s="90" t="s">
        <v>41</v>
      </c>
    </row>
    <row r="1094" spans="1:7">
      <c r="A1094" s="88" t="s">
        <v>2308</v>
      </c>
      <c r="B1094" s="89" t="s">
        <v>2309</v>
      </c>
      <c r="C1094" s="89" t="s">
        <v>36</v>
      </c>
      <c r="D1094" s="89"/>
      <c r="E1094" s="90" t="s">
        <v>27</v>
      </c>
      <c r="F1094" s="90" t="s">
        <v>415</v>
      </c>
      <c r="G1094" s="90" t="s">
        <v>61</v>
      </c>
    </row>
    <row r="1095" spans="1:7">
      <c r="A1095" s="88" t="s">
        <v>2310</v>
      </c>
      <c r="B1095" s="89" t="s">
        <v>2311</v>
      </c>
      <c r="C1095" s="89" t="s">
        <v>36</v>
      </c>
      <c r="D1095" s="89"/>
      <c r="E1095" s="90" t="s">
        <v>27</v>
      </c>
      <c r="F1095" s="90" t="s">
        <v>415</v>
      </c>
      <c r="G1095" s="90" t="s">
        <v>61</v>
      </c>
    </row>
    <row r="1096" spans="1:7">
      <c r="A1096" s="88" t="s">
        <v>2312</v>
      </c>
      <c r="B1096" s="89" t="s">
        <v>2313</v>
      </c>
      <c r="C1096" s="89" t="s">
        <v>36</v>
      </c>
      <c r="D1096" s="89"/>
      <c r="E1096" s="90" t="s">
        <v>27</v>
      </c>
      <c r="F1096" s="90" t="s">
        <v>415</v>
      </c>
      <c r="G1096" s="90" t="s">
        <v>61</v>
      </c>
    </row>
    <row r="1097" spans="1:7">
      <c r="A1097" s="88" t="s">
        <v>2314</v>
      </c>
      <c r="B1097" s="89" t="s">
        <v>2315</v>
      </c>
      <c r="C1097" s="89" t="s">
        <v>36</v>
      </c>
      <c r="D1097" s="89"/>
      <c r="E1097" s="90" t="s">
        <v>27</v>
      </c>
      <c r="F1097" s="90" t="s">
        <v>41</v>
      </c>
      <c r="G1097" s="90" t="s">
        <v>42</v>
      </c>
    </row>
    <row r="1098" spans="1:7">
      <c r="A1098" s="88" t="s">
        <v>2316</v>
      </c>
      <c r="B1098" s="89" t="s">
        <v>2317</v>
      </c>
      <c r="C1098" s="89" t="s">
        <v>36</v>
      </c>
      <c r="D1098" s="89"/>
      <c r="E1098" s="90" t="s">
        <v>27</v>
      </c>
      <c r="F1098" s="90" t="s">
        <v>61</v>
      </c>
      <c r="G1098" s="90" t="s">
        <v>62</v>
      </c>
    </row>
    <row r="1099" spans="1:7">
      <c r="A1099" s="88" t="s">
        <v>2318</v>
      </c>
      <c r="B1099" s="89" t="s">
        <v>2319</v>
      </c>
      <c r="C1099" s="89" t="s">
        <v>574</v>
      </c>
      <c r="D1099" s="89"/>
      <c r="E1099" s="90" t="s">
        <v>27</v>
      </c>
      <c r="F1099" s="90" t="s">
        <v>121</v>
      </c>
      <c r="G1099" s="90" t="s">
        <v>38</v>
      </c>
    </row>
    <row r="1100" spans="1:7">
      <c r="A1100" s="88" t="s">
        <v>2320</v>
      </c>
      <c r="B1100" s="89" t="s">
        <v>2321</v>
      </c>
      <c r="C1100" s="89" t="s">
        <v>26</v>
      </c>
      <c r="D1100" s="89"/>
      <c r="E1100" s="90" t="s">
        <v>27</v>
      </c>
      <c r="F1100" s="90" t="s">
        <v>121</v>
      </c>
      <c r="G1100" s="90" t="s">
        <v>38</v>
      </c>
    </row>
    <row r="1101" spans="1:7">
      <c r="A1101" s="88" t="s">
        <v>2322</v>
      </c>
      <c r="B1101" s="89" t="s">
        <v>2323</v>
      </c>
      <c r="C1101" s="89" t="s">
        <v>36</v>
      </c>
      <c r="D1101" s="89"/>
      <c r="E1101" s="90" t="s">
        <v>27</v>
      </c>
      <c r="F1101" s="90" t="s">
        <v>269</v>
      </c>
      <c r="G1101" s="90" t="s">
        <v>32</v>
      </c>
    </row>
    <row r="1102" spans="1:7">
      <c r="A1102" s="88" t="s">
        <v>2324</v>
      </c>
      <c r="B1102" s="89" t="s">
        <v>2325</v>
      </c>
      <c r="C1102" s="89" t="s">
        <v>36</v>
      </c>
      <c r="D1102" s="89"/>
      <c r="E1102" s="90" t="s">
        <v>27</v>
      </c>
      <c r="F1102" s="90" t="s">
        <v>528</v>
      </c>
      <c r="G1102" s="90" t="s">
        <v>33</v>
      </c>
    </row>
    <row r="1103" spans="1:7">
      <c r="A1103" s="88" t="s">
        <v>2326</v>
      </c>
      <c r="B1103" s="89" t="s">
        <v>2327</v>
      </c>
      <c r="C1103" s="89" t="s">
        <v>36</v>
      </c>
      <c r="D1103" s="89"/>
      <c r="E1103" s="90" t="s">
        <v>27</v>
      </c>
      <c r="F1103" s="90" t="s">
        <v>38</v>
      </c>
      <c r="G1103" s="90" t="s">
        <v>81</v>
      </c>
    </row>
    <row r="1104" spans="1:7">
      <c r="A1104" s="88" t="s">
        <v>2328</v>
      </c>
      <c r="B1104" s="89" t="s">
        <v>2329</v>
      </c>
      <c r="C1104" s="89" t="s">
        <v>36</v>
      </c>
      <c r="D1104" s="89"/>
      <c r="E1104" s="90" t="s">
        <v>27</v>
      </c>
      <c r="F1104" s="90" t="s">
        <v>313</v>
      </c>
      <c r="G1104" s="90" t="s">
        <v>48</v>
      </c>
    </row>
    <row r="1105" spans="1:7">
      <c r="A1105" s="88" t="s">
        <v>2330</v>
      </c>
      <c r="B1105" s="89" t="s">
        <v>2331</v>
      </c>
      <c r="C1105" s="89" t="s">
        <v>26</v>
      </c>
      <c r="D1105" s="89"/>
      <c r="E1105" s="90" t="s">
        <v>27</v>
      </c>
      <c r="F1105" s="90" t="s">
        <v>203</v>
      </c>
      <c r="G1105" s="90" t="s">
        <v>42</v>
      </c>
    </row>
    <row r="1106" spans="1:7">
      <c r="A1106" s="88" t="s">
        <v>2332</v>
      </c>
      <c r="B1106" s="89" t="s">
        <v>2333</v>
      </c>
      <c r="C1106" s="89" t="s">
        <v>36</v>
      </c>
      <c r="D1106" s="89"/>
      <c r="E1106" s="90" t="s">
        <v>27</v>
      </c>
      <c r="F1106" s="90" t="s">
        <v>257</v>
      </c>
      <c r="G1106" s="90" t="s">
        <v>42</v>
      </c>
    </row>
    <row r="1107" spans="1:7">
      <c r="A1107" s="88" t="s">
        <v>2334</v>
      </c>
      <c r="B1107" s="89" t="s">
        <v>2335</v>
      </c>
      <c r="C1107" s="89" t="s">
        <v>36</v>
      </c>
      <c r="D1107" s="89"/>
      <c r="E1107" s="90" t="s">
        <v>27</v>
      </c>
      <c r="F1107" s="90" t="s">
        <v>203</v>
      </c>
      <c r="G1107" s="90" t="s">
        <v>42</v>
      </c>
    </row>
    <row r="1108" spans="1:7">
      <c r="A1108" s="88" t="s">
        <v>2336</v>
      </c>
      <c r="B1108" s="89" t="s">
        <v>2337</v>
      </c>
      <c r="C1108" s="89" t="s">
        <v>36</v>
      </c>
      <c r="D1108" s="89"/>
      <c r="E1108" s="90" t="s">
        <v>27</v>
      </c>
      <c r="F1108" s="90" t="s">
        <v>257</v>
      </c>
      <c r="G1108" s="90" t="s">
        <v>42</v>
      </c>
    </row>
    <row r="1109" spans="1:7">
      <c r="A1109" s="88" t="s">
        <v>870</v>
      </c>
      <c r="B1109" s="89" t="s">
        <v>871</v>
      </c>
      <c r="C1109" s="89" t="s">
        <v>190</v>
      </c>
      <c r="D1109" s="89" t="s">
        <v>191</v>
      </c>
      <c r="E1109" s="90" t="s">
        <v>27</v>
      </c>
      <c r="F1109" s="90" t="s">
        <v>333</v>
      </c>
      <c r="G1109" s="90" t="s">
        <v>48</v>
      </c>
    </row>
    <row r="1110" spans="1:7">
      <c r="A1110" s="88" t="s">
        <v>2340</v>
      </c>
      <c r="B1110" s="89" t="s">
        <v>2341</v>
      </c>
      <c r="C1110" s="89" t="s">
        <v>36</v>
      </c>
      <c r="D1110" s="89"/>
      <c r="E1110" s="90" t="s">
        <v>27</v>
      </c>
      <c r="F1110" s="90" t="s">
        <v>744</v>
      </c>
      <c r="G1110" s="90" t="s">
        <v>52</v>
      </c>
    </row>
    <row r="1111" spans="1:7">
      <c r="A1111" s="88" t="s">
        <v>2342</v>
      </c>
      <c r="B1111" s="89" t="s">
        <v>2343</v>
      </c>
      <c r="C1111" s="89" t="s">
        <v>36</v>
      </c>
      <c r="D1111" s="89"/>
      <c r="E1111" s="90" t="s">
        <v>27</v>
      </c>
      <c r="F1111" s="90" t="s">
        <v>124</v>
      </c>
      <c r="G1111" s="90" t="s">
        <v>29</v>
      </c>
    </row>
    <row r="1112" spans="1:7">
      <c r="A1112" s="88" t="s">
        <v>2344</v>
      </c>
      <c r="B1112" s="89" t="s">
        <v>2345</v>
      </c>
      <c r="C1112" s="89" t="s">
        <v>36</v>
      </c>
      <c r="D1112" s="89"/>
      <c r="E1112" s="90" t="s">
        <v>27</v>
      </c>
      <c r="F1112" s="90" t="s">
        <v>274</v>
      </c>
      <c r="G1112" s="90" t="s">
        <v>42</v>
      </c>
    </row>
    <row r="1113" spans="1:7">
      <c r="A1113" s="88" t="s">
        <v>2346</v>
      </c>
      <c r="B1113" s="89" t="s">
        <v>2347</v>
      </c>
      <c r="C1113" s="89" t="s">
        <v>36</v>
      </c>
      <c r="D1113" s="89"/>
      <c r="E1113" s="90" t="s">
        <v>27</v>
      </c>
      <c r="F1113" s="90" t="s">
        <v>246</v>
      </c>
      <c r="G1113" s="90" t="s">
        <v>61</v>
      </c>
    </row>
    <row r="1114" spans="1:7">
      <c r="A1114" s="88" t="s">
        <v>2348</v>
      </c>
      <c r="B1114" s="89" t="s">
        <v>2349</v>
      </c>
      <c r="C1114" s="89" t="s">
        <v>36</v>
      </c>
      <c r="D1114" s="89"/>
      <c r="E1114" s="90" t="s">
        <v>27</v>
      </c>
      <c r="F1114" s="90" t="s">
        <v>695</v>
      </c>
      <c r="G1114" s="90" t="s">
        <v>38</v>
      </c>
    </row>
    <row r="1115" spans="1:7">
      <c r="A1115" s="88" t="s">
        <v>2350</v>
      </c>
      <c r="B1115" s="89" t="s">
        <v>2351</v>
      </c>
      <c r="C1115" s="89" t="s">
        <v>36</v>
      </c>
      <c r="D1115" s="89"/>
      <c r="E1115" s="90" t="s">
        <v>27</v>
      </c>
      <c r="F1115" s="90" t="s">
        <v>555</v>
      </c>
      <c r="G1115" s="90" t="s">
        <v>42</v>
      </c>
    </row>
    <row r="1116" spans="1:7">
      <c r="A1116" s="88" t="s">
        <v>2352</v>
      </c>
      <c r="B1116" s="89" t="s">
        <v>2353</v>
      </c>
      <c r="C1116" s="89" t="s">
        <v>36</v>
      </c>
      <c r="D1116" s="89"/>
      <c r="E1116" s="90" t="s">
        <v>27</v>
      </c>
      <c r="F1116" s="90" t="s">
        <v>415</v>
      </c>
      <c r="G1116" s="90" t="s">
        <v>61</v>
      </c>
    </row>
    <row r="1117" spans="1:7">
      <c r="A1117" s="88" t="s">
        <v>2354</v>
      </c>
      <c r="B1117" s="89" t="s">
        <v>2355</v>
      </c>
      <c r="C1117" s="89" t="s">
        <v>36</v>
      </c>
      <c r="D1117" s="89"/>
      <c r="E1117" s="90" t="s">
        <v>27</v>
      </c>
      <c r="F1117" s="90" t="s">
        <v>48</v>
      </c>
      <c r="G1117" s="90" t="s">
        <v>76</v>
      </c>
    </row>
    <row r="1118" spans="1:7">
      <c r="A1118" s="88" t="s">
        <v>2356</v>
      </c>
      <c r="B1118" s="89" t="s">
        <v>2357</v>
      </c>
      <c r="C1118" s="89" t="s">
        <v>26</v>
      </c>
      <c r="D1118" s="89"/>
      <c r="E1118" s="90" t="s">
        <v>27</v>
      </c>
      <c r="F1118" s="90" t="s">
        <v>744</v>
      </c>
      <c r="G1118" s="90" t="s">
        <v>52</v>
      </c>
    </row>
    <row r="1119" spans="1:7">
      <c r="A1119" s="88" t="s">
        <v>2358</v>
      </c>
      <c r="B1119" s="89" t="s">
        <v>2359</v>
      </c>
      <c r="C1119" s="89" t="s">
        <v>36</v>
      </c>
      <c r="D1119" s="89"/>
      <c r="E1119" s="90" t="s">
        <v>27</v>
      </c>
      <c r="F1119" s="90" t="s">
        <v>459</v>
      </c>
      <c r="G1119" s="90" t="s">
        <v>62</v>
      </c>
    </row>
    <row r="1120" spans="1:7">
      <c r="A1120" s="88" t="s">
        <v>2360</v>
      </c>
      <c r="B1120" s="89" t="s">
        <v>2361</v>
      </c>
      <c r="C1120" s="89" t="s">
        <v>36</v>
      </c>
      <c r="D1120" s="89"/>
      <c r="E1120" s="90" t="s">
        <v>27</v>
      </c>
      <c r="F1120" s="90" t="s">
        <v>459</v>
      </c>
      <c r="G1120" s="90" t="s">
        <v>62</v>
      </c>
    </row>
    <row r="1121" spans="1:7">
      <c r="A1121" s="88" t="s">
        <v>2362</v>
      </c>
      <c r="B1121" s="89" t="s">
        <v>2363</v>
      </c>
      <c r="C1121" s="89" t="s">
        <v>36</v>
      </c>
      <c r="D1121" s="89"/>
      <c r="E1121" s="90" t="s">
        <v>27</v>
      </c>
      <c r="F1121" s="90" t="s">
        <v>459</v>
      </c>
      <c r="G1121" s="90" t="s">
        <v>62</v>
      </c>
    </row>
    <row r="1122" spans="1:7">
      <c r="A1122" s="88" t="s">
        <v>2364</v>
      </c>
      <c r="B1122" s="89" t="s">
        <v>2365</v>
      </c>
      <c r="C1122" s="89" t="s">
        <v>36</v>
      </c>
      <c r="D1122" s="89"/>
      <c r="E1122" s="90" t="s">
        <v>27</v>
      </c>
      <c r="F1122" s="90" t="s">
        <v>459</v>
      </c>
      <c r="G1122" s="90" t="s">
        <v>62</v>
      </c>
    </row>
    <row r="1123" spans="1:7">
      <c r="A1123" s="88" t="s">
        <v>2366</v>
      </c>
      <c r="B1123" s="89" t="s">
        <v>2367</v>
      </c>
      <c r="C1123" s="89" t="s">
        <v>26</v>
      </c>
      <c r="D1123" s="89"/>
      <c r="E1123" s="90" t="s">
        <v>27</v>
      </c>
      <c r="F1123" s="90" t="s">
        <v>206</v>
      </c>
      <c r="G1123" s="90" t="s">
        <v>38</v>
      </c>
    </row>
    <row r="1124" spans="1:7">
      <c r="A1124" s="88" t="s">
        <v>2368</v>
      </c>
      <c r="B1124" s="89" t="s">
        <v>2369</v>
      </c>
      <c r="C1124" s="89" t="s">
        <v>36</v>
      </c>
      <c r="D1124" s="89"/>
      <c r="E1124" s="90" t="s">
        <v>27</v>
      </c>
      <c r="F1124" s="90" t="s">
        <v>136</v>
      </c>
      <c r="G1124" s="90" t="s">
        <v>61</v>
      </c>
    </row>
    <row r="1125" spans="1:7">
      <c r="A1125" s="88" t="s">
        <v>2370</v>
      </c>
      <c r="B1125" s="89" t="s">
        <v>2371</v>
      </c>
      <c r="C1125" s="89" t="s">
        <v>36</v>
      </c>
      <c r="D1125" s="89"/>
      <c r="E1125" s="90" t="s">
        <v>27</v>
      </c>
      <c r="F1125" s="90" t="s">
        <v>68</v>
      </c>
      <c r="G1125" s="90" t="s">
        <v>48</v>
      </c>
    </row>
    <row r="1126" spans="1:7">
      <c r="A1126" s="88" t="s">
        <v>2372</v>
      </c>
      <c r="B1126" s="89" t="s">
        <v>2373</v>
      </c>
      <c r="C1126" s="89" t="s">
        <v>372</v>
      </c>
      <c r="D1126" s="89"/>
      <c r="E1126" s="89" t="s">
        <v>27</v>
      </c>
      <c r="F1126" s="89">
        <v>93</v>
      </c>
      <c r="G1126" s="89">
        <v>11</v>
      </c>
    </row>
    <row r="1127" spans="1:7">
      <c r="A1127" s="88" t="s">
        <v>2374</v>
      </c>
      <c r="B1127" s="89" t="s">
        <v>2375</v>
      </c>
      <c r="C1127" s="89" t="s">
        <v>36</v>
      </c>
      <c r="D1127" s="89"/>
      <c r="E1127" s="89" t="s">
        <v>27</v>
      </c>
      <c r="F1127" s="89" t="s">
        <v>68</v>
      </c>
      <c r="G1127" s="89" t="s">
        <v>48</v>
      </c>
    </row>
    <row r="1128" spans="1:7">
      <c r="A1128" s="88" t="s">
        <v>2376</v>
      </c>
      <c r="B1128" s="89" t="s">
        <v>2377</v>
      </c>
      <c r="C1128" s="89" t="s">
        <v>36</v>
      </c>
      <c r="D1128" s="89"/>
      <c r="E1128" s="90" t="s">
        <v>27</v>
      </c>
      <c r="F1128" s="90" t="s">
        <v>214</v>
      </c>
      <c r="G1128" s="90" t="s">
        <v>33</v>
      </c>
    </row>
    <row r="1129" spans="1:7">
      <c r="A1129" s="88" t="s">
        <v>2378</v>
      </c>
      <c r="B1129" s="89" t="s">
        <v>2379</v>
      </c>
      <c r="C1129" s="89" t="s">
        <v>36</v>
      </c>
      <c r="D1129" s="89"/>
      <c r="E1129" s="90" t="s">
        <v>27</v>
      </c>
      <c r="F1129" s="90" t="s">
        <v>112</v>
      </c>
      <c r="G1129" s="90" t="s">
        <v>81</v>
      </c>
    </row>
    <row r="1130" spans="1:7">
      <c r="A1130" s="88" t="s">
        <v>2380</v>
      </c>
      <c r="B1130" s="89" t="s">
        <v>2381</v>
      </c>
      <c r="C1130" s="89" t="s">
        <v>36</v>
      </c>
      <c r="D1130" s="89"/>
      <c r="E1130" s="90" t="s">
        <v>27</v>
      </c>
      <c r="F1130" s="90" t="s">
        <v>763</v>
      </c>
      <c r="G1130" s="90" t="s">
        <v>33</v>
      </c>
    </row>
    <row r="1131" spans="1:7">
      <c r="A1131" s="88" t="s">
        <v>2382</v>
      </c>
      <c r="B1131" s="89" t="s">
        <v>2383</v>
      </c>
      <c r="C1131" s="89" t="s">
        <v>26</v>
      </c>
      <c r="D1131" s="89"/>
      <c r="E1131" s="90" t="s">
        <v>27</v>
      </c>
      <c r="F1131" s="90" t="s">
        <v>61</v>
      </c>
      <c r="G1131" s="90" t="s">
        <v>62</v>
      </c>
    </row>
    <row r="1132" spans="1:7">
      <c r="A1132" s="88" t="s">
        <v>2384</v>
      </c>
      <c r="B1132" s="89" t="s">
        <v>104</v>
      </c>
      <c r="C1132" s="89" t="s">
        <v>36</v>
      </c>
      <c r="D1132" s="89"/>
      <c r="E1132" s="90" t="s">
        <v>27</v>
      </c>
      <c r="F1132" s="90" t="s">
        <v>68</v>
      </c>
      <c r="G1132" s="90" t="s">
        <v>48</v>
      </c>
    </row>
    <row r="1133" spans="1:7">
      <c r="A1133" s="88" t="s">
        <v>2385</v>
      </c>
      <c r="B1133" s="89" t="s">
        <v>2386</v>
      </c>
      <c r="C1133" s="89" t="s">
        <v>36</v>
      </c>
      <c r="D1133" s="89"/>
      <c r="E1133" s="90" t="s">
        <v>27</v>
      </c>
      <c r="F1133" s="90" t="s">
        <v>257</v>
      </c>
      <c r="G1133" s="90" t="s">
        <v>42</v>
      </c>
    </row>
    <row r="1134" spans="1:7">
      <c r="A1134" s="88" t="s">
        <v>2387</v>
      </c>
      <c r="B1134" s="89" t="s">
        <v>2388</v>
      </c>
      <c r="C1134" s="89" t="s">
        <v>36</v>
      </c>
      <c r="D1134" s="89"/>
      <c r="E1134" s="90" t="s">
        <v>27</v>
      </c>
      <c r="F1134" s="90" t="s">
        <v>109</v>
      </c>
      <c r="G1134" s="90" t="s">
        <v>38</v>
      </c>
    </row>
    <row r="1135" spans="1:7">
      <c r="A1135" s="88" t="s">
        <v>2389</v>
      </c>
      <c r="B1135" s="89" t="s">
        <v>2390</v>
      </c>
      <c r="C1135" s="89" t="s">
        <v>36</v>
      </c>
      <c r="D1135" s="89"/>
      <c r="E1135" s="90" t="s">
        <v>27</v>
      </c>
      <c r="F1135" s="90" t="s">
        <v>68</v>
      </c>
      <c r="G1135" s="90" t="s">
        <v>48</v>
      </c>
    </row>
    <row r="1136" spans="1:7">
      <c r="A1136" s="88" t="s">
        <v>2391</v>
      </c>
      <c r="B1136" s="89" t="s">
        <v>2392</v>
      </c>
      <c r="C1136" s="89" t="s">
        <v>36</v>
      </c>
      <c r="D1136" s="89"/>
      <c r="E1136" s="90" t="s">
        <v>27</v>
      </c>
      <c r="F1136" s="90" t="s">
        <v>448</v>
      </c>
      <c r="G1136" s="90" t="s">
        <v>61</v>
      </c>
    </row>
    <row r="1137" spans="1:7">
      <c r="A1137" s="88" t="s">
        <v>2393</v>
      </c>
      <c r="B1137" s="89" t="s">
        <v>2394</v>
      </c>
      <c r="C1137" s="89" t="s">
        <v>36</v>
      </c>
      <c r="D1137" s="89"/>
      <c r="E1137" s="90" t="s">
        <v>27</v>
      </c>
      <c r="F1137" s="90" t="s">
        <v>269</v>
      </c>
      <c r="G1137" s="90" t="s">
        <v>32</v>
      </c>
    </row>
    <row r="1138" spans="1:7">
      <c r="A1138" s="88" t="s">
        <v>2395</v>
      </c>
      <c r="B1138" s="89" t="s">
        <v>2396</v>
      </c>
      <c r="C1138" s="89" t="s">
        <v>36</v>
      </c>
      <c r="D1138" s="89"/>
      <c r="E1138" s="90" t="s">
        <v>27</v>
      </c>
      <c r="F1138" s="90" t="s">
        <v>109</v>
      </c>
      <c r="G1138" s="90" t="s">
        <v>38</v>
      </c>
    </row>
    <row r="1139" spans="1:7">
      <c r="A1139" s="88" t="s">
        <v>2397</v>
      </c>
      <c r="B1139" s="89" t="s">
        <v>2398</v>
      </c>
      <c r="C1139" s="89" t="s">
        <v>36</v>
      </c>
      <c r="D1139" s="89"/>
      <c r="E1139" s="90" t="s">
        <v>27</v>
      </c>
      <c r="F1139" s="90" t="s">
        <v>157</v>
      </c>
      <c r="G1139" s="90" t="s">
        <v>41</v>
      </c>
    </row>
    <row r="1140" spans="1:7">
      <c r="A1140" s="88" t="s">
        <v>2399</v>
      </c>
      <c r="B1140" s="89" t="s">
        <v>2400</v>
      </c>
      <c r="C1140" s="89" t="s">
        <v>36</v>
      </c>
      <c r="D1140" s="89"/>
      <c r="E1140" s="90" t="s">
        <v>27</v>
      </c>
      <c r="F1140" s="90" t="s">
        <v>174</v>
      </c>
      <c r="G1140" s="90" t="s">
        <v>41</v>
      </c>
    </row>
    <row r="1141" spans="1:7">
      <c r="A1141" s="88" t="s">
        <v>2401</v>
      </c>
      <c r="B1141" s="89" t="s">
        <v>2402</v>
      </c>
      <c r="C1141" s="89" t="s">
        <v>36</v>
      </c>
      <c r="D1141" s="89"/>
      <c r="E1141" s="90" t="s">
        <v>27</v>
      </c>
      <c r="F1141" s="90" t="s">
        <v>97</v>
      </c>
      <c r="G1141" s="90" t="s">
        <v>61</v>
      </c>
    </row>
    <row r="1142" spans="1:7">
      <c r="A1142" s="88" t="s">
        <v>2403</v>
      </c>
      <c r="B1142" s="89" t="s">
        <v>2404</v>
      </c>
      <c r="C1142" s="89" t="s">
        <v>36</v>
      </c>
      <c r="D1142" s="89"/>
      <c r="E1142" s="90" t="s">
        <v>27</v>
      </c>
      <c r="F1142" s="90" t="s">
        <v>391</v>
      </c>
      <c r="G1142" s="90" t="s">
        <v>61</v>
      </c>
    </row>
    <row r="1143" spans="1:7">
      <c r="A1143" s="88" t="s">
        <v>2405</v>
      </c>
      <c r="B1143" s="89" t="s">
        <v>2406</v>
      </c>
      <c r="C1143" s="89" t="s">
        <v>36</v>
      </c>
      <c r="D1143" s="89"/>
      <c r="E1143" s="90" t="s">
        <v>27</v>
      </c>
      <c r="F1143" s="90" t="s">
        <v>33</v>
      </c>
      <c r="G1143" s="90" t="s">
        <v>81</v>
      </c>
    </row>
    <row r="1144" spans="1:7">
      <c r="A1144" s="88" t="s">
        <v>2407</v>
      </c>
      <c r="B1144" s="89" t="s">
        <v>2408</v>
      </c>
      <c r="C1144" s="89" t="s">
        <v>36</v>
      </c>
      <c r="D1144" s="89"/>
      <c r="E1144" s="90" t="s">
        <v>27</v>
      </c>
      <c r="F1144" s="90" t="s">
        <v>391</v>
      </c>
      <c r="G1144" s="90" t="s">
        <v>61</v>
      </c>
    </row>
    <row r="1145" spans="1:7">
      <c r="A1145" s="88" t="s">
        <v>2409</v>
      </c>
      <c r="B1145" s="89" t="s">
        <v>2410</v>
      </c>
      <c r="C1145" s="89" t="s">
        <v>36</v>
      </c>
      <c r="D1145" s="89"/>
      <c r="E1145" s="90" t="s">
        <v>27</v>
      </c>
      <c r="F1145" s="90" t="s">
        <v>519</v>
      </c>
      <c r="G1145" s="90" t="s">
        <v>42</v>
      </c>
    </row>
    <row r="1146" spans="1:7">
      <c r="A1146" s="88" t="s">
        <v>2411</v>
      </c>
      <c r="B1146" s="89" t="s">
        <v>2412</v>
      </c>
      <c r="C1146" s="89" t="s">
        <v>36</v>
      </c>
      <c r="D1146" s="89"/>
      <c r="E1146" s="90" t="s">
        <v>27</v>
      </c>
      <c r="F1146" s="90" t="s">
        <v>148</v>
      </c>
      <c r="G1146" s="90" t="s">
        <v>41</v>
      </c>
    </row>
    <row r="1147" spans="1:7">
      <c r="A1147" s="88" t="s">
        <v>2413</v>
      </c>
      <c r="B1147" s="89" t="s">
        <v>2414</v>
      </c>
      <c r="C1147" s="89" t="s">
        <v>36</v>
      </c>
      <c r="D1147" s="89"/>
      <c r="E1147" s="90" t="s">
        <v>27</v>
      </c>
      <c r="F1147" s="90" t="s">
        <v>246</v>
      </c>
      <c r="G1147" s="90" t="s">
        <v>61</v>
      </c>
    </row>
    <row r="1148" spans="1:7">
      <c r="A1148" s="88" t="s">
        <v>2415</v>
      </c>
      <c r="B1148" s="89" t="s">
        <v>2416</v>
      </c>
      <c r="C1148" s="89" t="s">
        <v>36</v>
      </c>
      <c r="D1148" s="89"/>
      <c r="E1148" s="90" t="s">
        <v>27</v>
      </c>
      <c r="F1148" s="90" t="s">
        <v>246</v>
      </c>
      <c r="G1148" s="90" t="s">
        <v>61</v>
      </c>
    </row>
    <row r="1149" spans="1:7">
      <c r="A1149" s="88" t="s">
        <v>2417</v>
      </c>
      <c r="B1149" s="89" t="s">
        <v>2418</v>
      </c>
      <c r="C1149" s="89" t="s">
        <v>36</v>
      </c>
      <c r="D1149" s="89"/>
      <c r="E1149" s="90" t="s">
        <v>27</v>
      </c>
      <c r="F1149" s="90" t="s">
        <v>796</v>
      </c>
      <c r="G1149" s="90" t="s">
        <v>42</v>
      </c>
    </row>
    <row r="1150" spans="1:7">
      <c r="A1150" s="88" t="s">
        <v>2419</v>
      </c>
      <c r="B1150" s="89" t="s">
        <v>2420</v>
      </c>
      <c r="C1150" s="89" t="s">
        <v>26</v>
      </c>
      <c r="D1150" s="89"/>
      <c r="E1150" s="90" t="s">
        <v>27</v>
      </c>
      <c r="F1150" s="90" t="s">
        <v>28</v>
      </c>
      <c r="G1150" s="90" t="s">
        <v>29</v>
      </c>
    </row>
    <row r="1151" spans="1:7">
      <c r="A1151" s="88" t="s">
        <v>683</v>
      </c>
      <c r="B1151" s="89" t="s">
        <v>684</v>
      </c>
      <c r="C1151" s="89" t="s">
        <v>26</v>
      </c>
      <c r="D1151" s="89" t="s">
        <v>191</v>
      </c>
      <c r="E1151" s="90" t="s">
        <v>27</v>
      </c>
      <c r="F1151" s="90" t="s">
        <v>398</v>
      </c>
      <c r="G1151" s="90" t="s">
        <v>42</v>
      </c>
    </row>
    <row r="1152" spans="1:7">
      <c r="A1152" s="88" t="s">
        <v>1253</v>
      </c>
      <c r="B1152" s="89" t="s">
        <v>1254</v>
      </c>
      <c r="C1152" s="89" t="s">
        <v>190</v>
      </c>
      <c r="D1152" s="89" t="s">
        <v>191</v>
      </c>
      <c r="E1152" s="90" t="s">
        <v>27</v>
      </c>
      <c r="F1152" s="90" t="s">
        <v>42</v>
      </c>
      <c r="G1152" s="90" t="s">
        <v>32</v>
      </c>
    </row>
    <row r="1153" spans="1:7">
      <c r="A1153" s="88" t="s">
        <v>1149</v>
      </c>
      <c r="B1153" s="89" t="s">
        <v>1150</v>
      </c>
      <c r="C1153" s="89" t="s">
        <v>190</v>
      </c>
      <c r="D1153" s="89" t="s">
        <v>191</v>
      </c>
      <c r="E1153" s="90" t="s">
        <v>27</v>
      </c>
      <c r="F1153" s="90" t="s">
        <v>198</v>
      </c>
      <c r="G1153" s="90" t="s">
        <v>33</v>
      </c>
    </row>
    <row r="1154" spans="1:7">
      <c r="A1154" s="88" t="s">
        <v>2427</v>
      </c>
      <c r="B1154" s="89" t="s">
        <v>2428</v>
      </c>
      <c r="C1154" s="89" t="s">
        <v>26</v>
      </c>
      <c r="D1154" s="89"/>
      <c r="E1154" s="90" t="s">
        <v>27</v>
      </c>
      <c r="F1154" s="90" t="s">
        <v>300</v>
      </c>
      <c r="G1154" s="90" t="s">
        <v>76</v>
      </c>
    </row>
    <row r="1155" spans="1:7">
      <c r="A1155" s="88" t="s">
        <v>2429</v>
      </c>
      <c r="B1155" s="89" t="s">
        <v>2430</v>
      </c>
      <c r="C1155" s="89" t="s">
        <v>36</v>
      </c>
      <c r="D1155" s="89"/>
      <c r="E1155" s="90" t="s">
        <v>27</v>
      </c>
      <c r="F1155" s="90" t="s">
        <v>187</v>
      </c>
      <c r="G1155" s="90" t="s">
        <v>29</v>
      </c>
    </row>
    <row r="1156" spans="1:7">
      <c r="A1156" s="88" t="s">
        <v>2431</v>
      </c>
      <c r="B1156" s="89" t="s">
        <v>2432</v>
      </c>
      <c r="C1156" s="89" t="s">
        <v>36</v>
      </c>
      <c r="D1156" s="89"/>
      <c r="E1156" s="90" t="s">
        <v>27</v>
      </c>
      <c r="F1156" s="90" t="s">
        <v>68</v>
      </c>
      <c r="G1156" s="90" t="s">
        <v>48</v>
      </c>
    </row>
    <row r="1157" spans="1:7">
      <c r="A1157" s="88" t="s">
        <v>2433</v>
      </c>
      <c r="B1157" s="89" t="s">
        <v>2434</v>
      </c>
      <c r="C1157" s="89" t="s">
        <v>26</v>
      </c>
      <c r="D1157" s="89"/>
      <c r="E1157" s="90" t="s">
        <v>27</v>
      </c>
      <c r="F1157" s="90" t="s">
        <v>183</v>
      </c>
      <c r="G1157" s="90" t="s">
        <v>184</v>
      </c>
    </row>
    <row r="1158" spans="1:7">
      <c r="A1158" s="88" t="s">
        <v>2435</v>
      </c>
      <c r="B1158" s="89" t="s">
        <v>2436</v>
      </c>
      <c r="C1158" s="89" t="s">
        <v>26</v>
      </c>
      <c r="D1158" s="89"/>
      <c r="E1158" s="90" t="s">
        <v>27</v>
      </c>
      <c r="F1158" s="90" t="s">
        <v>269</v>
      </c>
      <c r="G1158" s="90" t="s">
        <v>32</v>
      </c>
    </row>
    <row r="1159" spans="1:7">
      <c r="A1159" s="88" t="s">
        <v>2437</v>
      </c>
      <c r="B1159" s="89" t="s">
        <v>2438</v>
      </c>
      <c r="C1159" s="89" t="s">
        <v>36</v>
      </c>
      <c r="D1159" s="89"/>
      <c r="E1159" s="90" t="s">
        <v>27</v>
      </c>
      <c r="F1159" s="90" t="s">
        <v>503</v>
      </c>
      <c r="G1159" s="90" t="s">
        <v>29</v>
      </c>
    </row>
    <row r="1160" spans="1:7">
      <c r="A1160" s="88" t="s">
        <v>2439</v>
      </c>
      <c r="B1160" s="89" t="s">
        <v>2440</v>
      </c>
      <c r="C1160" s="89" t="s">
        <v>36</v>
      </c>
      <c r="D1160" s="89"/>
      <c r="E1160" s="90" t="s">
        <v>27</v>
      </c>
      <c r="F1160" s="90" t="s">
        <v>187</v>
      </c>
      <c r="G1160" s="90" t="s">
        <v>29</v>
      </c>
    </row>
    <row r="1161" spans="1:7">
      <c r="A1161" s="88" t="s">
        <v>2441</v>
      </c>
      <c r="B1161" s="89" t="s">
        <v>2442</v>
      </c>
      <c r="C1161" s="89" t="s">
        <v>36</v>
      </c>
      <c r="D1161" s="89"/>
      <c r="E1161" s="90" t="s">
        <v>27</v>
      </c>
      <c r="F1161" s="90" t="s">
        <v>382</v>
      </c>
      <c r="G1161" s="90" t="s">
        <v>33</v>
      </c>
    </row>
    <row r="1162" spans="1:7">
      <c r="A1162" s="88" t="s">
        <v>2443</v>
      </c>
      <c r="B1162" s="89" t="s">
        <v>2444</v>
      </c>
      <c r="C1162" s="89" t="s">
        <v>26</v>
      </c>
      <c r="D1162" s="89"/>
      <c r="E1162" s="90" t="s">
        <v>27</v>
      </c>
      <c r="F1162" s="90" t="s">
        <v>28</v>
      </c>
      <c r="G1162" s="90" t="s">
        <v>29</v>
      </c>
    </row>
    <row r="1163" spans="1:7">
      <c r="A1163" s="88" t="s">
        <v>2445</v>
      </c>
      <c r="B1163" s="89" t="s">
        <v>2446</v>
      </c>
      <c r="C1163" s="89" t="s">
        <v>36</v>
      </c>
      <c r="D1163" s="89"/>
      <c r="E1163" s="90" t="s">
        <v>27</v>
      </c>
      <c r="F1163" s="90" t="s">
        <v>503</v>
      </c>
      <c r="G1163" s="90" t="s">
        <v>29</v>
      </c>
    </row>
    <row r="1164" spans="1:7">
      <c r="A1164" s="88" t="s">
        <v>2447</v>
      </c>
      <c r="B1164" s="89" t="s">
        <v>2448</v>
      </c>
      <c r="C1164" s="89" t="s">
        <v>36</v>
      </c>
      <c r="D1164" s="89"/>
      <c r="E1164" s="90" t="s">
        <v>27</v>
      </c>
      <c r="F1164" s="90" t="s">
        <v>744</v>
      </c>
      <c r="G1164" s="90" t="s">
        <v>52</v>
      </c>
    </row>
    <row r="1165" spans="1:7">
      <c r="A1165" s="88" t="s">
        <v>2449</v>
      </c>
      <c r="B1165" s="89" t="s">
        <v>2450</v>
      </c>
      <c r="C1165" s="89" t="s">
        <v>36</v>
      </c>
      <c r="D1165" s="89"/>
      <c r="E1165" s="90" t="s">
        <v>27</v>
      </c>
      <c r="F1165" s="90" t="s">
        <v>379</v>
      </c>
      <c r="G1165" s="90" t="s">
        <v>184</v>
      </c>
    </row>
    <row r="1166" spans="1:7">
      <c r="A1166" s="88" t="s">
        <v>1699</v>
      </c>
      <c r="B1166" s="89" t="s">
        <v>1700</v>
      </c>
      <c r="C1166" s="89" t="s">
        <v>190</v>
      </c>
      <c r="D1166" s="89" t="s">
        <v>191</v>
      </c>
      <c r="E1166" s="90" t="s">
        <v>27</v>
      </c>
      <c r="F1166" s="90" t="s">
        <v>142</v>
      </c>
      <c r="G1166" s="90" t="s">
        <v>76</v>
      </c>
    </row>
    <row r="1167" spans="1:7">
      <c r="A1167" s="88" t="s">
        <v>1098</v>
      </c>
      <c r="B1167" s="89" t="s">
        <v>1099</v>
      </c>
      <c r="C1167" s="89" t="s">
        <v>26</v>
      </c>
      <c r="D1167" s="89" t="s">
        <v>191</v>
      </c>
      <c r="E1167" s="90" t="s">
        <v>27</v>
      </c>
      <c r="F1167" s="90" t="s">
        <v>479</v>
      </c>
      <c r="G1167" s="90" t="s">
        <v>76</v>
      </c>
    </row>
    <row r="1168" spans="1:7">
      <c r="A1168" s="88" t="s">
        <v>2455</v>
      </c>
      <c r="B1168" s="89" t="s">
        <v>2456</v>
      </c>
      <c r="C1168" s="89" t="s">
        <v>26</v>
      </c>
      <c r="D1168" s="89"/>
      <c r="E1168" s="90" t="s">
        <v>27</v>
      </c>
      <c r="F1168" s="90" t="s">
        <v>555</v>
      </c>
      <c r="G1168" s="90" t="s">
        <v>42</v>
      </c>
    </row>
    <row r="1169" spans="1:7">
      <c r="A1169" s="88" t="s">
        <v>2457</v>
      </c>
      <c r="B1169" s="89" t="s">
        <v>2458</v>
      </c>
      <c r="C1169" s="89" t="s">
        <v>26</v>
      </c>
      <c r="D1169" s="89"/>
      <c r="E1169" s="90" t="s">
        <v>27</v>
      </c>
      <c r="F1169" s="90" t="s">
        <v>142</v>
      </c>
      <c r="G1169" s="90" t="s">
        <v>76</v>
      </c>
    </row>
    <row r="1170" spans="1:7">
      <c r="A1170" s="88" t="s">
        <v>2459</v>
      </c>
      <c r="B1170" s="89" t="s">
        <v>2460</v>
      </c>
      <c r="C1170" s="89" t="s">
        <v>26</v>
      </c>
      <c r="D1170" s="89"/>
      <c r="E1170" s="90" t="s">
        <v>27</v>
      </c>
      <c r="F1170" s="90" t="s">
        <v>187</v>
      </c>
      <c r="G1170" s="90" t="s">
        <v>29</v>
      </c>
    </row>
    <row r="1171" spans="1:7">
      <c r="A1171" s="88" t="s">
        <v>2461</v>
      </c>
      <c r="B1171" s="89" t="s">
        <v>2462</v>
      </c>
      <c r="C1171" s="89" t="s">
        <v>36</v>
      </c>
      <c r="D1171" s="89"/>
      <c r="E1171" s="90" t="s">
        <v>27</v>
      </c>
      <c r="F1171" s="90" t="s">
        <v>555</v>
      </c>
      <c r="G1171" s="90" t="s">
        <v>42</v>
      </c>
    </row>
    <row r="1172" spans="1:7">
      <c r="A1172" s="88" t="s">
        <v>2463</v>
      </c>
      <c r="B1172" s="89" t="s">
        <v>2464</v>
      </c>
      <c r="C1172" s="89" t="s">
        <v>36</v>
      </c>
      <c r="D1172" s="89"/>
      <c r="E1172" s="90" t="s">
        <v>27</v>
      </c>
      <c r="F1172" s="90" t="s">
        <v>58</v>
      </c>
      <c r="G1172" s="90" t="s">
        <v>42</v>
      </c>
    </row>
    <row r="1173" spans="1:7">
      <c r="A1173" s="88" t="s">
        <v>2465</v>
      </c>
      <c r="B1173" s="89" t="s">
        <v>2466</v>
      </c>
      <c r="C1173" s="89" t="s">
        <v>36</v>
      </c>
      <c r="D1173" s="89"/>
      <c r="E1173" s="90" t="s">
        <v>27</v>
      </c>
      <c r="F1173" s="90" t="s">
        <v>379</v>
      </c>
      <c r="G1173" s="90" t="s">
        <v>184</v>
      </c>
    </row>
    <row r="1174" spans="1:7">
      <c r="A1174" s="88" t="s">
        <v>2467</v>
      </c>
      <c r="B1174" s="89" t="s">
        <v>2468</v>
      </c>
      <c r="C1174" s="89" t="s">
        <v>372</v>
      </c>
      <c r="D1174" s="89"/>
      <c r="E1174" s="89" t="s">
        <v>27</v>
      </c>
      <c r="F1174" s="89">
        <v>94</v>
      </c>
      <c r="G1174" s="89">
        <v>11</v>
      </c>
    </row>
    <row r="1175" spans="1:7">
      <c r="A1175" s="88" t="s">
        <v>2469</v>
      </c>
      <c r="B1175" s="89" t="s">
        <v>2470</v>
      </c>
      <c r="C1175" s="89" t="s">
        <v>26</v>
      </c>
      <c r="D1175" s="89"/>
      <c r="E1175" s="90" t="s">
        <v>27</v>
      </c>
      <c r="F1175" s="90" t="s">
        <v>71</v>
      </c>
      <c r="G1175" s="90" t="s">
        <v>52</v>
      </c>
    </row>
    <row r="1176" spans="1:7">
      <c r="A1176" s="88" t="s">
        <v>1053</v>
      </c>
      <c r="B1176" s="89" t="s">
        <v>1054</v>
      </c>
      <c r="C1176" s="89" t="s">
        <v>26</v>
      </c>
      <c r="D1176" s="89" t="s">
        <v>191</v>
      </c>
      <c r="E1176" s="90" t="s">
        <v>27</v>
      </c>
      <c r="F1176" s="90" t="s">
        <v>503</v>
      </c>
      <c r="G1176" s="90" t="s">
        <v>29</v>
      </c>
    </row>
    <row r="1177" spans="1:7">
      <c r="A1177" s="88" t="s">
        <v>2473</v>
      </c>
      <c r="B1177" s="89" t="s">
        <v>2474</v>
      </c>
      <c r="C1177" s="89" t="s">
        <v>36</v>
      </c>
      <c r="D1177" s="89"/>
      <c r="E1177" s="90" t="s">
        <v>27</v>
      </c>
      <c r="F1177" s="90" t="s">
        <v>118</v>
      </c>
      <c r="G1177" s="90" t="s">
        <v>61</v>
      </c>
    </row>
    <row r="1178" spans="1:7">
      <c r="A1178" s="88" t="s">
        <v>2475</v>
      </c>
      <c r="B1178" s="89" t="s">
        <v>2476</v>
      </c>
      <c r="C1178" s="89" t="s">
        <v>36</v>
      </c>
      <c r="D1178" s="89"/>
      <c r="E1178" s="90" t="s">
        <v>27</v>
      </c>
      <c r="F1178" s="90" t="s">
        <v>198</v>
      </c>
      <c r="G1178" s="90" t="s">
        <v>33</v>
      </c>
    </row>
    <row r="1179" spans="1:7">
      <c r="A1179" s="88" t="s">
        <v>2477</v>
      </c>
      <c r="B1179" s="89" t="s">
        <v>2478</v>
      </c>
      <c r="C1179" s="89" t="s">
        <v>26</v>
      </c>
      <c r="D1179" s="89"/>
      <c r="E1179" s="90" t="s">
        <v>27</v>
      </c>
      <c r="F1179" s="90" t="s">
        <v>51</v>
      </c>
      <c r="G1179" s="90" t="s">
        <v>52</v>
      </c>
    </row>
    <row r="1180" spans="1:7">
      <c r="A1180" s="88" t="s">
        <v>2479</v>
      </c>
      <c r="B1180" s="89" t="s">
        <v>2480</v>
      </c>
      <c r="C1180" s="89" t="s">
        <v>36</v>
      </c>
      <c r="D1180" s="89"/>
      <c r="E1180" s="90" t="s">
        <v>27</v>
      </c>
      <c r="F1180" s="90" t="s">
        <v>142</v>
      </c>
      <c r="G1180" s="90" t="s">
        <v>76</v>
      </c>
    </row>
    <row r="1181" spans="1:7">
      <c r="A1181" s="88" t="s">
        <v>2481</v>
      </c>
      <c r="B1181" s="89" t="s">
        <v>2482</v>
      </c>
      <c r="C1181" s="89" t="s">
        <v>36</v>
      </c>
      <c r="D1181" s="89"/>
      <c r="E1181" s="90" t="s">
        <v>27</v>
      </c>
      <c r="F1181" s="90" t="s">
        <v>41</v>
      </c>
      <c r="G1181" s="90" t="s">
        <v>42</v>
      </c>
    </row>
    <row r="1182" spans="1:7">
      <c r="A1182" s="88" t="s">
        <v>2483</v>
      </c>
      <c r="B1182" s="89" t="s">
        <v>2484</v>
      </c>
      <c r="C1182" s="89" t="s">
        <v>26</v>
      </c>
      <c r="D1182" s="89"/>
      <c r="E1182" s="90" t="s">
        <v>27</v>
      </c>
      <c r="F1182" s="90" t="s">
        <v>33</v>
      </c>
      <c r="G1182" s="90" t="s">
        <v>81</v>
      </c>
    </row>
    <row r="1183" spans="1:7">
      <c r="A1183" s="88" t="s">
        <v>2485</v>
      </c>
      <c r="B1183" s="89" t="s">
        <v>2486</v>
      </c>
      <c r="C1183" s="89" t="s">
        <v>36</v>
      </c>
      <c r="D1183" s="89"/>
      <c r="E1183" s="90" t="s">
        <v>27</v>
      </c>
      <c r="F1183" s="90" t="s">
        <v>68</v>
      </c>
      <c r="G1183" s="90" t="s">
        <v>48</v>
      </c>
    </row>
    <row r="1184" spans="1:7">
      <c r="A1184" s="88" t="s">
        <v>2487</v>
      </c>
      <c r="B1184" s="89" t="s">
        <v>2488</v>
      </c>
      <c r="C1184" s="89" t="s">
        <v>372</v>
      </c>
      <c r="D1184" s="89"/>
      <c r="E1184" s="89" t="s">
        <v>27</v>
      </c>
      <c r="F1184" s="89">
        <v>94</v>
      </c>
      <c r="G1184" s="89">
        <v>11</v>
      </c>
    </row>
    <row r="1185" spans="1:7">
      <c r="A1185" s="88" t="s">
        <v>2489</v>
      </c>
      <c r="B1185" s="89" t="s">
        <v>2490</v>
      </c>
      <c r="C1185" s="89" t="s">
        <v>26</v>
      </c>
      <c r="D1185" s="89"/>
      <c r="E1185" s="90" t="s">
        <v>27</v>
      </c>
      <c r="F1185" s="90" t="s">
        <v>847</v>
      </c>
      <c r="G1185" s="90" t="s">
        <v>48</v>
      </c>
    </row>
    <row r="1186" spans="1:7">
      <c r="A1186" s="88" t="s">
        <v>2644</v>
      </c>
      <c r="B1186" s="89" t="s">
        <v>2645</v>
      </c>
      <c r="C1186" s="89" t="s">
        <v>26</v>
      </c>
      <c r="D1186" s="89" t="s">
        <v>191</v>
      </c>
      <c r="E1186" s="90" t="s">
        <v>2611</v>
      </c>
      <c r="F1186" s="90" t="s">
        <v>2643</v>
      </c>
      <c r="G1186" s="90" t="s">
        <v>300</v>
      </c>
    </row>
    <row r="1187" spans="1:7">
      <c r="A1187" s="88" t="s">
        <v>2493</v>
      </c>
      <c r="B1187" s="89" t="s">
        <v>2494</v>
      </c>
      <c r="C1187" s="89" t="s">
        <v>26</v>
      </c>
      <c r="D1187" s="89"/>
      <c r="E1187" s="90" t="s">
        <v>27</v>
      </c>
      <c r="F1187" s="90" t="s">
        <v>187</v>
      </c>
      <c r="G1187" s="90" t="s">
        <v>29</v>
      </c>
    </row>
    <row r="1188" spans="1:7">
      <c r="A1188" s="88" t="s">
        <v>2425</v>
      </c>
      <c r="B1188" s="89" t="s">
        <v>2426</v>
      </c>
      <c r="C1188" s="89" t="s">
        <v>190</v>
      </c>
      <c r="D1188" s="89" t="s">
        <v>191</v>
      </c>
      <c r="E1188" s="90" t="s">
        <v>27</v>
      </c>
      <c r="F1188" s="90" t="s">
        <v>479</v>
      </c>
      <c r="G1188" s="90" t="s">
        <v>76</v>
      </c>
    </row>
    <row r="1189" spans="1:7">
      <c r="A1189" s="88" t="s">
        <v>2497</v>
      </c>
      <c r="B1189" s="89" t="s">
        <v>2498</v>
      </c>
      <c r="C1189" s="89" t="s">
        <v>36</v>
      </c>
      <c r="D1189" s="89"/>
      <c r="E1189" s="90" t="s">
        <v>27</v>
      </c>
      <c r="F1189" s="90" t="s">
        <v>180</v>
      </c>
      <c r="G1189" s="90" t="s">
        <v>33</v>
      </c>
    </row>
    <row r="1190" spans="1:7">
      <c r="A1190" s="88" t="s">
        <v>2499</v>
      </c>
      <c r="B1190" s="89" t="s">
        <v>2500</v>
      </c>
      <c r="C1190" s="89" t="s">
        <v>26</v>
      </c>
      <c r="D1190" s="89"/>
      <c r="E1190" s="90" t="s">
        <v>27</v>
      </c>
      <c r="F1190" s="90" t="s">
        <v>695</v>
      </c>
      <c r="G1190" s="90" t="s">
        <v>38</v>
      </c>
    </row>
    <row r="1191" spans="1:7">
      <c r="A1191" s="88" t="s">
        <v>2501</v>
      </c>
      <c r="B1191" s="89" t="s">
        <v>2502</v>
      </c>
      <c r="C1191" s="89" t="s">
        <v>36</v>
      </c>
      <c r="D1191" s="89"/>
      <c r="E1191" s="90" t="s">
        <v>27</v>
      </c>
      <c r="F1191" s="90" t="s">
        <v>180</v>
      </c>
      <c r="G1191" s="90" t="s">
        <v>33</v>
      </c>
    </row>
    <row r="1192" spans="1:7">
      <c r="A1192" s="88" t="s">
        <v>2503</v>
      </c>
      <c r="B1192" s="89" t="s">
        <v>2504</v>
      </c>
      <c r="C1192" s="89" t="s">
        <v>36</v>
      </c>
      <c r="D1192" s="89"/>
      <c r="E1192" s="90" t="s">
        <v>27</v>
      </c>
      <c r="F1192" s="90" t="s">
        <v>224</v>
      </c>
      <c r="G1192" s="90" t="s">
        <v>52</v>
      </c>
    </row>
    <row r="1193" spans="1:7">
      <c r="A1193" s="88" t="s">
        <v>2505</v>
      </c>
      <c r="B1193" s="89" t="s">
        <v>2506</v>
      </c>
      <c r="C1193" s="89" t="s">
        <v>36</v>
      </c>
      <c r="D1193" s="89"/>
      <c r="E1193" s="90" t="s">
        <v>27</v>
      </c>
      <c r="F1193" s="90" t="s">
        <v>65</v>
      </c>
      <c r="G1193" s="90" t="s">
        <v>38</v>
      </c>
    </row>
    <row r="1194" spans="1:7">
      <c r="A1194" s="88" t="s">
        <v>2507</v>
      </c>
      <c r="B1194" s="89" t="s">
        <v>2508</v>
      </c>
      <c r="C1194" s="89" t="s">
        <v>26</v>
      </c>
      <c r="D1194" s="89"/>
      <c r="E1194" s="90" t="s">
        <v>27</v>
      </c>
      <c r="F1194" s="90" t="s">
        <v>65</v>
      </c>
      <c r="G1194" s="90" t="s">
        <v>38</v>
      </c>
    </row>
    <row r="1195" spans="1:7">
      <c r="A1195" s="88" t="s">
        <v>2509</v>
      </c>
      <c r="B1195" s="89" t="s">
        <v>2510</v>
      </c>
      <c r="C1195" s="89" t="s">
        <v>36</v>
      </c>
      <c r="D1195" s="89"/>
      <c r="E1195" s="90" t="s">
        <v>27</v>
      </c>
      <c r="F1195" s="90" t="s">
        <v>58</v>
      </c>
      <c r="G1195" s="90" t="s">
        <v>42</v>
      </c>
    </row>
    <row r="1196" spans="1:7">
      <c r="A1196" s="88" t="s">
        <v>2511</v>
      </c>
      <c r="B1196" s="89" t="s">
        <v>2512</v>
      </c>
      <c r="C1196" s="89" t="s">
        <v>36</v>
      </c>
      <c r="D1196" s="89"/>
      <c r="E1196" s="90" t="s">
        <v>27</v>
      </c>
      <c r="F1196" s="90" t="s">
        <v>528</v>
      </c>
      <c r="G1196" s="90" t="s">
        <v>33</v>
      </c>
    </row>
    <row r="1197" spans="1:7">
      <c r="A1197" s="88" t="s">
        <v>2513</v>
      </c>
      <c r="B1197" s="89" t="s">
        <v>2514</v>
      </c>
      <c r="C1197" s="89" t="s">
        <v>26</v>
      </c>
      <c r="D1197" s="89"/>
      <c r="E1197" s="90" t="s">
        <v>27</v>
      </c>
      <c r="F1197" s="90" t="s">
        <v>118</v>
      </c>
      <c r="G1197" s="90" t="s">
        <v>61</v>
      </c>
    </row>
    <row r="1198" spans="1:7">
      <c r="A1198" s="88" t="s">
        <v>2515</v>
      </c>
      <c r="B1198" s="89" t="s">
        <v>2516</v>
      </c>
      <c r="C1198" s="89" t="s">
        <v>36</v>
      </c>
      <c r="D1198" s="89"/>
      <c r="E1198" s="90" t="s">
        <v>27</v>
      </c>
      <c r="F1198" s="90" t="s">
        <v>528</v>
      </c>
      <c r="G1198" s="90" t="s">
        <v>33</v>
      </c>
    </row>
    <row r="1199" spans="1:7">
      <c r="A1199" s="88" t="s">
        <v>2517</v>
      </c>
      <c r="B1199" s="89" t="s">
        <v>2518</v>
      </c>
      <c r="C1199" s="89" t="s">
        <v>36</v>
      </c>
      <c r="D1199" s="89"/>
      <c r="E1199" s="90" t="s">
        <v>27</v>
      </c>
      <c r="F1199" s="90" t="s">
        <v>112</v>
      </c>
      <c r="G1199" s="90" t="s">
        <v>81</v>
      </c>
    </row>
    <row r="1200" spans="1:7">
      <c r="A1200" s="88" t="s">
        <v>2519</v>
      </c>
      <c r="B1200" s="89" t="s">
        <v>2520</v>
      </c>
      <c r="C1200" s="89" t="s">
        <v>36</v>
      </c>
      <c r="D1200" s="89"/>
      <c r="E1200" s="90" t="s">
        <v>27</v>
      </c>
      <c r="F1200" s="90" t="s">
        <v>102</v>
      </c>
      <c r="G1200" s="90" t="s">
        <v>61</v>
      </c>
    </row>
    <row r="1201" spans="1:7">
      <c r="A1201" s="88" t="s">
        <v>2521</v>
      </c>
      <c r="B1201" s="89" t="s">
        <v>2522</v>
      </c>
      <c r="C1201" s="89" t="s">
        <v>26</v>
      </c>
      <c r="D1201" s="89"/>
      <c r="E1201" s="90" t="s">
        <v>27</v>
      </c>
      <c r="F1201" s="90" t="s">
        <v>118</v>
      </c>
      <c r="G1201" s="90" t="s">
        <v>61</v>
      </c>
    </row>
    <row r="1202" spans="1:7">
      <c r="A1202" s="88" t="s">
        <v>2523</v>
      </c>
      <c r="B1202" s="89" t="s">
        <v>2524</v>
      </c>
      <c r="C1202" s="89" t="s">
        <v>36</v>
      </c>
      <c r="D1202" s="89"/>
      <c r="E1202" s="90" t="s">
        <v>27</v>
      </c>
      <c r="F1202" s="90" t="s">
        <v>71</v>
      </c>
      <c r="G1202" s="90" t="s">
        <v>52</v>
      </c>
    </row>
    <row r="1203" spans="1:7">
      <c r="A1203" s="88" t="s">
        <v>2525</v>
      </c>
      <c r="B1203" s="89" t="s">
        <v>2526</v>
      </c>
      <c r="C1203" s="89" t="s">
        <v>26</v>
      </c>
      <c r="D1203" s="89"/>
      <c r="E1203" s="90" t="s">
        <v>27</v>
      </c>
      <c r="F1203" s="90" t="s">
        <v>269</v>
      </c>
      <c r="G1203" s="90" t="s">
        <v>32</v>
      </c>
    </row>
    <row r="1204" spans="1:7">
      <c r="A1204" s="88" t="s">
        <v>2527</v>
      </c>
      <c r="B1204" s="89" t="s">
        <v>2528</v>
      </c>
      <c r="C1204" s="89" t="s">
        <v>36</v>
      </c>
      <c r="D1204" s="89"/>
      <c r="E1204" s="90" t="s">
        <v>27</v>
      </c>
      <c r="F1204" s="90" t="s">
        <v>102</v>
      </c>
      <c r="G1204" s="90" t="s">
        <v>61</v>
      </c>
    </row>
    <row r="1205" spans="1:7">
      <c r="A1205" s="88" t="s">
        <v>2529</v>
      </c>
      <c r="B1205" s="89" t="s">
        <v>2530</v>
      </c>
      <c r="C1205" s="89" t="s">
        <v>36</v>
      </c>
      <c r="D1205" s="89"/>
      <c r="E1205" s="90" t="s">
        <v>27</v>
      </c>
      <c r="F1205" s="90" t="s">
        <v>448</v>
      </c>
      <c r="G1205" s="90" t="s">
        <v>61</v>
      </c>
    </row>
    <row r="1206" spans="1:7">
      <c r="A1206" s="88" t="s">
        <v>2531</v>
      </c>
      <c r="B1206" s="89" t="s">
        <v>2532</v>
      </c>
      <c r="C1206" s="89" t="s">
        <v>36</v>
      </c>
      <c r="D1206" s="89"/>
      <c r="E1206" s="90" t="s">
        <v>27</v>
      </c>
      <c r="F1206" s="90" t="s">
        <v>528</v>
      </c>
      <c r="G1206" s="90" t="s">
        <v>33</v>
      </c>
    </row>
    <row r="1207" spans="1:7">
      <c r="A1207" s="88" t="s">
        <v>2533</v>
      </c>
      <c r="B1207" s="89" t="s">
        <v>2534</v>
      </c>
      <c r="C1207" s="89" t="s">
        <v>26</v>
      </c>
      <c r="D1207" s="89"/>
      <c r="E1207" s="90" t="s">
        <v>27</v>
      </c>
      <c r="F1207" s="90" t="s">
        <v>459</v>
      </c>
      <c r="G1207" s="90" t="s">
        <v>62</v>
      </c>
    </row>
    <row r="1208" spans="1:7">
      <c r="A1208" s="88" t="s">
        <v>2535</v>
      </c>
      <c r="B1208" s="89" t="s">
        <v>2536</v>
      </c>
      <c r="C1208" s="89" t="s">
        <v>26</v>
      </c>
      <c r="D1208" s="89"/>
      <c r="E1208" s="90" t="s">
        <v>27</v>
      </c>
      <c r="F1208" s="90" t="s">
        <v>61</v>
      </c>
      <c r="G1208" s="90" t="s">
        <v>62</v>
      </c>
    </row>
    <row r="1209" spans="1:7">
      <c r="A1209" s="88" t="s">
        <v>2537</v>
      </c>
      <c r="B1209" s="89" t="s">
        <v>2538</v>
      </c>
      <c r="C1209" s="89" t="s">
        <v>36</v>
      </c>
      <c r="D1209" s="89"/>
      <c r="E1209" s="90" t="s">
        <v>27</v>
      </c>
      <c r="F1209" s="90" t="s">
        <v>379</v>
      </c>
      <c r="G1209" s="90" t="s">
        <v>184</v>
      </c>
    </row>
    <row r="1210" spans="1:7">
      <c r="A1210" s="88" t="s">
        <v>2539</v>
      </c>
      <c r="B1210" s="89" t="s">
        <v>2540</v>
      </c>
      <c r="C1210" s="89" t="s">
        <v>36</v>
      </c>
      <c r="D1210" s="89"/>
      <c r="E1210" s="90" t="s">
        <v>27</v>
      </c>
      <c r="F1210" s="90" t="s">
        <v>379</v>
      </c>
      <c r="G1210" s="90" t="s">
        <v>184</v>
      </c>
    </row>
    <row r="1211" spans="1:7">
      <c r="A1211" s="88" t="s">
        <v>2541</v>
      </c>
      <c r="B1211" s="89" t="s">
        <v>2542</v>
      </c>
      <c r="C1211" s="89" t="s">
        <v>36</v>
      </c>
      <c r="D1211" s="89"/>
      <c r="E1211" s="90" t="s">
        <v>27</v>
      </c>
      <c r="F1211" s="90" t="s">
        <v>157</v>
      </c>
      <c r="G1211" s="90" t="s">
        <v>41</v>
      </c>
    </row>
    <row r="1212" spans="1:7">
      <c r="A1212" s="88" t="s">
        <v>2543</v>
      </c>
      <c r="B1212" s="89" t="s">
        <v>2544</v>
      </c>
      <c r="C1212" s="89" t="s">
        <v>36</v>
      </c>
      <c r="D1212" s="89"/>
      <c r="E1212" s="90" t="s">
        <v>27</v>
      </c>
      <c r="F1212" s="90" t="s">
        <v>398</v>
      </c>
      <c r="G1212" s="90" t="s">
        <v>42</v>
      </c>
    </row>
    <row r="1213" spans="1:7">
      <c r="A1213" s="88" t="s">
        <v>2650</v>
      </c>
      <c r="B1213" s="89" t="s">
        <v>2651</v>
      </c>
      <c r="C1213" s="89" t="s">
        <v>26</v>
      </c>
      <c r="D1213" s="89" t="s">
        <v>191</v>
      </c>
      <c r="E1213" s="90" t="s">
        <v>2611</v>
      </c>
      <c r="F1213" s="90" t="s">
        <v>2643</v>
      </c>
      <c r="G1213" s="90" t="s">
        <v>300</v>
      </c>
    </row>
    <row r="1214" spans="1:7">
      <c r="A1214" s="88" t="s">
        <v>2547</v>
      </c>
      <c r="B1214" s="89" t="s">
        <v>2548</v>
      </c>
      <c r="C1214" s="89" t="s">
        <v>26</v>
      </c>
      <c r="D1214" s="89"/>
      <c r="E1214" s="90" t="s">
        <v>27</v>
      </c>
      <c r="F1214" s="90" t="s">
        <v>41</v>
      </c>
      <c r="G1214" s="90" t="s">
        <v>42</v>
      </c>
    </row>
    <row r="1215" spans="1:7">
      <c r="A1215" s="88" t="s">
        <v>2549</v>
      </c>
      <c r="B1215" s="89" t="s">
        <v>2550</v>
      </c>
      <c r="C1215" s="89" t="s">
        <v>36</v>
      </c>
      <c r="D1215" s="89"/>
      <c r="E1215" s="90" t="s">
        <v>27</v>
      </c>
      <c r="F1215" s="90" t="s">
        <v>33</v>
      </c>
      <c r="G1215" s="90" t="s">
        <v>81</v>
      </c>
    </row>
    <row r="1216" spans="1:7">
      <c r="A1216" s="88" t="s">
        <v>2551</v>
      </c>
      <c r="B1216" s="89" t="s">
        <v>2552</v>
      </c>
      <c r="C1216" s="89" t="s">
        <v>36</v>
      </c>
      <c r="D1216" s="89"/>
      <c r="E1216" s="90" t="s">
        <v>27</v>
      </c>
      <c r="F1216" s="90" t="s">
        <v>87</v>
      </c>
      <c r="G1216" s="90" t="s">
        <v>38</v>
      </c>
    </row>
    <row r="1217" spans="1:7">
      <c r="A1217" s="88" t="s">
        <v>2553</v>
      </c>
      <c r="B1217" s="89" t="s">
        <v>2554</v>
      </c>
      <c r="C1217" s="89" t="s">
        <v>26</v>
      </c>
      <c r="D1217" s="89"/>
      <c r="E1217" s="90" t="s">
        <v>27</v>
      </c>
      <c r="F1217" s="90" t="s">
        <v>142</v>
      </c>
      <c r="G1217" s="90" t="s">
        <v>76</v>
      </c>
    </row>
    <row r="1218" spans="1:7">
      <c r="A1218" s="88" t="s">
        <v>2555</v>
      </c>
      <c r="B1218" s="89" t="s">
        <v>2556</v>
      </c>
      <c r="C1218" s="89" t="s">
        <v>36</v>
      </c>
      <c r="D1218" s="89"/>
      <c r="E1218" s="90" t="s">
        <v>27</v>
      </c>
      <c r="F1218" s="90" t="s">
        <v>41</v>
      </c>
      <c r="G1218" s="90" t="s">
        <v>42</v>
      </c>
    </row>
    <row r="1219" spans="1:7">
      <c r="A1219" s="88" t="s">
        <v>2557</v>
      </c>
      <c r="B1219" s="89" t="s">
        <v>2558</v>
      </c>
      <c r="C1219" s="89" t="s">
        <v>26</v>
      </c>
      <c r="D1219" s="89"/>
      <c r="E1219" s="90" t="s">
        <v>27</v>
      </c>
      <c r="F1219" s="90" t="s">
        <v>303</v>
      </c>
      <c r="G1219" s="90" t="s">
        <v>48</v>
      </c>
    </row>
    <row r="1220" spans="1:7">
      <c r="A1220" s="88" t="s">
        <v>2559</v>
      </c>
      <c r="B1220" s="89" t="s">
        <v>2560</v>
      </c>
      <c r="C1220" s="89" t="s">
        <v>36</v>
      </c>
      <c r="D1220" s="89"/>
      <c r="E1220" s="90" t="s">
        <v>27</v>
      </c>
      <c r="F1220" s="90" t="s">
        <v>171</v>
      </c>
      <c r="G1220" s="90" t="s">
        <v>42</v>
      </c>
    </row>
    <row r="1221" spans="1:7">
      <c r="A1221" s="88" t="s">
        <v>2561</v>
      </c>
      <c r="B1221" s="89" t="s">
        <v>2562</v>
      </c>
      <c r="C1221" s="89" t="s">
        <v>26</v>
      </c>
      <c r="D1221" s="89"/>
      <c r="E1221" s="90" t="s">
        <v>27</v>
      </c>
      <c r="F1221" s="90" t="s">
        <v>139</v>
      </c>
      <c r="G1221" s="90" t="s">
        <v>61</v>
      </c>
    </row>
    <row r="1222" spans="1:7">
      <c r="A1222" s="88" t="s">
        <v>2563</v>
      </c>
      <c r="B1222" s="89" t="s">
        <v>2564</v>
      </c>
      <c r="C1222" s="89" t="s">
        <v>36</v>
      </c>
      <c r="D1222" s="89"/>
      <c r="E1222" s="90" t="s">
        <v>27</v>
      </c>
      <c r="F1222" s="90" t="s">
        <v>303</v>
      </c>
      <c r="G1222" s="90" t="s">
        <v>48</v>
      </c>
    </row>
    <row r="1223" spans="1:7">
      <c r="A1223" s="88" t="s">
        <v>2565</v>
      </c>
      <c r="B1223" s="89" t="s">
        <v>2566</v>
      </c>
      <c r="C1223" s="89" t="s">
        <v>36</v>
      </c>
      <c r="D1223" s="89"/>
      <c r="E1223" s="90" t="s">
        <v>27</v>
      </c>
      <c r="F1223" s="90" t="s">
        <v>198</v>
      </c>
      <c r="G1223" s="90" t="s">
        <v>33</v>
      </c>
    </row>
    <row r="1224" spans="1:7">
      <c r="A1224" s="88" t="s">
        <v>2567</v>
      </c>
      <c r="B1224" s="89" t="s">
        <v>2568</v>
      </c>
      <c r="C1224" s="89" t="s">
        <v>36</v>
      </c>
      <c r="D1224" s="89"/>
      <c r="E1224" s="90" t="s">
        <v>27</v>
      </c>
      <c r="F1224" s="90" t="s">
        <v>528</v>
      </c>
      <c r="G1224" s="90" t="s">
        <v>33</v>
      </c>
    </row>
    <row r="1225" spans="1:7">
      <c r="A1225" s="88" t="s">
        <v>2569</v>
      </c>
      <c r="B1225" s="89" t="s">
        <v>2570</v>
      </c>
      <c r="C1225" s="89" t="s">
        <v>36</v>
      </c>
      <c r="D1225" s="89"/>
      <c r="E1225" s="90" t="s">
        <v>27</v>
      </c>
      <c r="F1225" s="90" t="s">
        <v>61</v>
      </c>
      <c r="G1225" s="90" t="s">
        <v>62</v>
      </c>
    </row>
    <row r="1226" spans="1:7">
      <c r="A1226" s="88" t="s">
        <v>2571</v>
      </c>
      <c r="B1226" s="89" t="s">
        <v>2572</v>
      </c>
      <c r="C1226" s="89" t="s">
        <v>36</v>
      </c>
      <c r="D1226" s="89"/>
      <c r="E1226" s="90" t="s">
        <v>27</v>
      </c>
      <c r="F1226" s="90" t="s">
        <v>162</v>
      </c>
      <c r="G1226" s="90" t="s">
        <v>62</v>
      </c>
    </row>
    <row r="1227" spans="1:7">
      <c r="A1227" s="88" t="s">
        <v>2573</v>
      </c>
      <c r="B1227" s="89" t="s">
        <v>2574</v>
      </c>
      <c r="C1227" s="89" t="s">
        <v>26</v>
      </c>
      <c r="D1227" s="89"/>
      <c r="E1227" s="90" t="s">
        <v>27</v>
      </c>
      <c r="F1227" s="90" t="s">
        <v>479</v>
      </c>
      <c r="G1227" s="90" t="s">
        <v>76</v>
      </c>
    </row>
    <row r="1228" spans="1:7">
      <c r="A1228" s="88" t="s">
        <v>2641</v>
      </c>
      <c r="B1228" s="89" t="s">
        <v>2642</v>
      </c>
      <c r="C1228" s="89" t="s">
        <v>26</v>
      </c>
      <c r="D1228" s="89" t="s">
        <v>191</v>
      </c>
      <c r="E1228" s="90" t="s">
        <v>2611</v>
      </c>
      <c r="F1228" s="90" t="s">
        <v>2643</v>
      </c>
      <c r="G1228" s="90" t="s">
        <v>300</v>
      </c>
    </row>
    <row r="1229" spans="1:7">
      <c r="A1229" s="88" t="s">
        <v>2577</v>
      </c>
      <c r="B1229" s="89" t="s">
        <v>2578</v>
      </c>
      <c r="C1229" s="89" t="s">
        <v>36</v>
      </c>
      <c r="D1229" s="89"/>
      <c r="E1229" s="90" t="s">
        <v>27</v>
      </c>
      <c r="F1229" s="90" t="s">
        <v>148</v>
      </c>
      <c r="G1229" s="90" t="s">
        <v>41</v>
      </c>
    </row>
    <row r="1230" spans="1:7">
      <c r="A1230" s="88" t="s">
        <v>2579</v>
      </c>
      <c r="B1230" s="89" t="s">
        <v>2580</v>
      </c>
      <c r="C1230" s="89" t="s">
        <v>36</v>
      </c>
      <c r="D1230" s="89"/>
      <c r="E1230" s="90" t="s">
        <v>27</v>
      </c>
      <c r="F1230" s="90" t="s">
        <v>87</v>
      </c>
      <c r="G1230" s="90" t="s">
        <v>38</v>
      </c>
    </row>
    <row r="1231" spans="1:7">
      <c r="A1231" s="88" t="s">
        <v>2581</v>
      </c>
      <c r="B1231" s="89" t="s">
        <v>2582</v>
      </c>
      <c r="C1231" s="89" t="s">
        <v>26</v>
      </c>
      <c r="D1231" s="89"/>
      <c r="E1231" s="90" t="s">
        <v>27</v>
      </c>
      <c r="F1231" s="90" t="s">
        <v>415</v>
      </c>
      <c r="G1231" s="90" t="s">
        <v>61</v>
      </c>
    </row>
    <row r="1232" spans="1:7">
      <c r="A1232" s="88" t="s">
        <v>2583</v>
      </c>
      <c r="B1232" s="89" t="s">
        <v>2584</v>
      </c>
      <c r="C1232" s="89" t="s">
        <v>36</v>
      </c>
      <c r="D1232" s="89"/>
      <c r="E1232" s="90" t="s">
        <v>27</v>
      </c>
      <c r="F1232" s="90" t="s">
        <v>528</v>
      </c>
      <c r="G1232" s="90" t="s">
        <v>33</v>
      </c>
    </row>
    <row r="1233" spans="1:7">
      <c r="A1233" s="88" t="s">
        <v>2585</v>
      </c>
      <c r="B1233" s="89" t="s">
        <v>2586</v>
      </c>
      <c r="C1233" s="89" t="s">
        <v>36</v>
      </c>
      <c r="D1233" s="89"/>
      <c r="E1233" s="90" t="s">
        <v>27</v>
      </c>
      <c r="F1233" s="90" t="s">
        <v>33</v>
      </c>
      <c r="G1233" s="90" t="s">
        <v>81</v>
      </c>
    </row>
    <row r="1234" spans="1:7">
      <c r="A1234" s="88" t="s">
        <v>2587</v>
      </c>
      <c r="B1234" s="89" t="s">
        <v>2588</v>
      </c>
      <c r="C1234" s="89" t="s">
        <v>36</v>
      </c>
      <c r="D1234" s="89"/>
      <c r="E1234" s="90" t="s">
        <v>27</v>
      </c>
      <c r="F1234" s="90" t="s">
        <v>303</v>
      </c>
      <c r="G1234" s="90" t="s">
        <v>48</v>
      </c>
    </row>
    <row r="1235" spans="1:7">
      <c r="A1235" s="88" t="s">
        <v>2589</v>
      </c>
      <c r="B1235" s="89" t="s">
        <v>2590</v>
      </c>
      <c r="C1235" s="89" t="s">
        <v>36</v>
      </c>
      <c r="D1235" s="89"/>
      <c r="E1235" s="90" t="s">
        <v>27</v>
      </c>
      <c r="F1235" s="90" t="s">
        <v>112</v>
      </c>
      <c r="G1235" s="90" t="s">
        <v>81</v>
      </c>
    </row>
    <row r="1236" spans="1:7">
      <c r="A1236" s="88" t="s">
        <v>2591</v>
      </c>
      <c r="B1236" s="89" t="s">
        <v>2592</v>
      </c>
      <c r="C1236" s="89" t="s">
        <v>26</v>
      </c>
      <c r="D1236" s="89"/>
      <c r="E1236" s="90" t="s">
        <v>27</v>
      </c>
      <c r="F1236" s="90" t="s">
        <v>62</v>
      </c>
      <c r="G1236" s="90" t="s">
        <v>61</v>
      </c>
    </row>
    <row r="1237" spans="1:7">
      <c r="A1237" s="88" t="s">
        <v>2593</v>
      </c>
      <c r="B1237" s="89" t="s">
        <v>2594</v>
      </c>
      <c r="C1237" s="89" t="s">
        <v>36</v>
      </c>
      <c r="D1237" s="89"/>
      <c r="E1237" s="90" t="s">
        <v>27</v>
      </c>
      <c r="F1237" s="90" t="s">
        <v>136</v>
      </c>
      <c r="G1237" s="90" t="s">
        <v>61</v>
      </c>
    </row>
    <row r="1238" spans="1:7">
      <c r="A1238" s="88" t="s">
        <v>2595</v>
      </c>
      <c r="B1238" s="89" t="s">
        <v>2596</v>
      </c>
      <c r="C1238" s="89" t="s">
        <v>36</v>
      </c>
      <c r="D1238" s="89"/>
      <c r="E1238" s="90" t="s">
        <v>27</v>
      </c>
      <c r="F1238" s="90" t="s">
        <v>313</v>
      </c>
      <c r="G1238" s="90" t="s">
        <v>48</v>
      </c>
    </row>
    <row r="1239" spans="1:7">
      <c r="A1239" s="88" t="s">
        <v>2597</v>
      </c>
      <c r="B1239" s="89" t="s">
        <v>2598</v>
      </c>
      <c r="C1239" s="89" t="s">
        <v>36</v>
      </c>
      <c r="D1239" s="89"/>
      <c r="E1239" s="90" t="s">
        <v>27</v>
      </c>
      <c r="F1239" s="90" t="s">
        <v>32</v>
      </c>
      <c r="G1239" s="90" t="s">
        <v>33</v>
      </c>
    </row>
    <row r="1240" spans="1:7">
      <c r="A1240" s="88" t="s">
        <v>601</v>
      </c>
      <c r="B1240" s="89" t="s">
        <v>602</v>
      </c>
      <c r="C1240" s="89" t="s">
        <v>26</v>
      </c>
      <c r="D1240" s="89" t="s">
        <v>191</v>
      </c>
      <c r="E1240" s="90" t="s">
        <v>27</v>
      </c>
      <c r="F1240" s="90" t="s">
        <v>71</v>
      </c>
      <c r="G1240" s="90" t="s">
        <v>52</v>
      </c>
    </row>
    <row r="1241" spans="1:7">
      <c r="A1241" s="88" t="s">
        <v>2601</v>
      </c>
      <c r="B1241" s="89" t="s">
        <v>2602</v>
      </c>
      <c r="C1241" s="89" t="s">
        <v>36</v>
      </c>
      <c r="D1241" s="89"/>
      <c r="E1241" s="90" t="s">
        <v>27</v>
      </c>
      <c r="F1241" s="90" t="s">
        <v>198</v>
      </c>
      <c r="G1241" s="90" t="s">
        <v>33</v>
      </c>
    </row>
    <row r="1242" spans="1:7">
      <c r="A1242" s="88" t="s">
        <v>2603</v>
      </c>
      <c r="B1242" s="89" t="s">
        <v>2604</v>
      </c>
      <c r="C1242" s="89" t="s">
        <v>36</v>
      </c>
      <c r="D1242" s="89"/>
      <c r="E1242" s="90" t="s">
        <v>27</v>
      </c>
      <c r="F1242" s="90" t="s">
        <v>180</v>
      </c>
      <c r="G1242" s="90" t="s">
        <v>33</v>
      </c>
    </row>
    <row r="1243" spans="1:7">
      <c r="A1243" s="88" t="s">
        <v>2605</v>
      </c>
      <c r="B1243" s="89" t="s">
        <v>2606</v>
      </c>
      <c r="C1243" s="89" t="s">
        <v>36</v>
      </c>
      <c r="D1243" s="89"/>
      <c r="E1243" s="90" t="s">
        <v>27</v>
      </c>
      <c r="F1243" s="90" t="s">
        <v>71</v>
      </c>
      <c r="G1243" s="90" t="s">
        <v>52</v>
      </c>
    </row>
    <row r="1244" spans="1:7">
      <c r="A1244" s="88" t="s">
        <v>2607</v>
      </c>
      <c r="B1244" s="89" t="s">
        <v>2608</v>
      </c>
      <c r="C1244" s="89" t="s">
        <v>26</v>
      </c>
      <c r="D1244" s="89"/>
      <c r="E1244" s="90" t="s">
        <v>27</v>
      </c>
      <c r="F1244" s="90" t="s">
        <v>198</v>
      </c>
      <c r="G1244" s="90" t="s">
        <v>33</v>
      </c>
    </row>
    <row r="1245" spans="1:7">
      <c r="A1245" s="88" t="s">
        <v>2609</v>
      </c>
      <c r="B1245" s="89" t="s">
        <v>2610</v>
      </c>
      <c r="C1245" s="89" t="s">
        <v>26</v>
      </c>
      <c r="D1245" s="89"/>
      <c r="E1245" s="90" t="s">
        <v>2611</v>
      </c>
      <c r="F1245" s="90" t="s">
        <v>2612</v>
      </c>
      <c r="G1245" s="90" t="s">
        <v>303</v>
      </c>
    </row>
    <row r="1246" spans="1:7">
      <c r="A1246" s="88" t="s">
        <v>2613</v>
      </c>
      <c r="B1246" s="89" t="s">
        <v>2614</v>
      </c>
      <c r="C1246" s="89" t="s">
        <v>36</v>
      </c>
      <c r="D1246" s="89"/>
      <c r="E1246" s="90" t="s">
        <v>2611</v>
      </c>
      <c r="F1246" s="90" t="s">
        <v>2612</v>
      </c>
      <c r="G1246" s="90" t="s">
        <v>303</v>
      </c>
    </row>
    <row r="1247" spans="1:7">
      <c r="A1247" s="88" t="s">
        <v>2615</v>
      </c>
      <c r="B1247" s="89" t="s">
        <v>2616</v>
      </c>
      <c r="C1247" s="89" t="s">
        <v>26</v>
      </c>
      <c r="D1247" s="89"/>
      <c r="E1247" s="90" t="s">
        <v>2611</v>
      </c>
      <c r="F1247" s="90" t="s">
        <v>2612</v>
      </c>
      <c r="G1247" s="90" t="s">
        <v>303</v>
      </c>
    </row>
    <row r="1248" spans="1:7">
      <c r="A1248" s="88" t="s">
        <v>2617</v>
      </c>
      <c r="B1248" s="89" t="s">
        <v>2618</v>
      </c>
      <c r="C1248" s="89" t="s">
        <v>26</v>
      </c>
      <c r="D1248" s="89"/>
      <c r="E1248" s="90" t="s">
        <v>2611</v>
      </c>
      <c r="F1248" s="90" t="s">
        <v>2612</v>
      </c>
      <c r="G1248" s="90" t="s">
        <v>303</v>
      </c>
    </row>
    <row r="1249" spans="1:7">
      <c r="A1249" s="88" t="s">
        <v>2619</v>
      </c>
      <c r="B1249" s="89" t="s">
        <v>2620</v>
      </c>
      <c r="C1249" s="89" t="s">
        <v>26</v>
      </c>
      <c r="D1249" s="89"/>
      <c r="E1249" s="90" t="s">
        <v>2611</v>
      </c>
      <c r="F1249" s="90" t="s">
        <v>2612</v>
      </c>
      <c r="G1249" s="90" t="s">
        <v>303</v>
      </c>
    </row>
    <row r="1250" spans="1:7">
      <c r="A1250" s="88" t="s">
        <v>2621</v>
      </c>
      <c r="B1250" s="89" t="s">
        <v>2622</v>
      </c>
      <c r="C1250" s="89" t="s">
        <v>26</v>
      </c>
      <c r="D1250" s="89"/>
      <c r="E1250" s="90" t="s">
        <v>2611</v>
      </c>
      <c r="F1250" s="90" t="s">
        <v>2612</v>
      </c>
      <c r="G1250" s="90" t="s">
        <v>303</v>
      </c>
    </row>
    <row r="1251" spans="1:7">
      <c r="A1251" s="88" t="s">
        <v>2623</v>
      </c>
      <c r="B1251" s="89" t="s">
        <v>2624</v>
      </c>
      <c r="C1251" s="89" t="s">
        <v>26</v>
      </c>
      <c r="D1251" s="89"/>
      <c r="E1251" s="90" t="s">
        <v>2611</v>
      </c>
      <c r="F1251" s="90" t="s">
        <v>2625</v>
      </c>
      <c r="G1251" s="90" t="s">
        <v>51</v>
      </c>
    </row>
    <row r="1252" spans="1:7">
      <c r="A1252" s="88" t="s">
        <v>2626</v>
      </c>
      <c r="B1252" s="89" t="s">
        <v>2627</v>
      </c>
      <c r="C1252" s="89" t="s">
        <v>26</v>
      </c>
      <c r="D1252" s="89"/>
      <c r="E1252" s="90" t="s">
        <v>2611</v>
      </c>
      <c r="F1252" s="90" t="s">
        <v>2625</v>
      </c>
      <c r="G1252" s="90" t="s">
        <v>51</v>
      </c>
    </row>
    <row r="1253" spans="1:7">
      <c r="A1253" s="88" t="s">
        <v>2628</v>
      </c>
      <c r="B1253" s="89" t="s">
        <v>2629</v>
      </c>
      <c r="C1253" s="89" t="s">
        <v>26</v>
      </c>
      <c r="D1253" s="89"/>
      <c r="E1253" s="90" t="s">
        <v>2611</v>
      </c>
      <c r="F1253" s="90" t="s">
        <v>2625</v>
      </c>
      <c r="G1253" s="90" t="s">
        <v>51</v>
      </c>
    </row>
    <row r="1254" spans="1:7">
      <c r="A1254" s="88" t="s">
        <v>2630</v>
      </c>
      <c r="B1254" s="89" t="s">
        <v>2631</v>
      </c>
      <c r="C1254" s="89" t="s">
        <v>36</v>
      </c>
      <c r="D1254" s="89"/>
      <c r="E1254" s="90" t="s">
        <v>2611</v>
      </c>
      <c r="F1254" s="90" t="s">
        <v>2632</v>
      </c>
      <c r="G1254" s="90" t="s">
        <v>479</v>
      </c>
    </row>
    <row r="1255" spans="1:7">
      <c r="A1255" s="88" t="s">
        <v>2633</v>
      </c>
      <c r="B1255" s="89" t="s">
        <v>2634</v>
      </c>
      <c r="C1255" s="89" t="s">
        <v>26</v>
      </c>
      <c r="D1255" s="89"/>
      <c r="E1255" s="90" t="s">
        <v>2611</v>
      </c>
      <c r="F1255" s="90" t="s">
        <v>2632</v>
      </c>
      <c r="G1255" s="90" t="s">
        <v>479</v>
      </c>
    </row>
    <row r="1256" spans="1:7">
      <c r="A1256" s="88" t="s">
        <v>2635</v>
      </c>
      <c r="B1256" s="89" t="s">
        <v>2636</v>
      </c>
      <c r="C1256" s="89" t="s">
        <v>36</v>
      </c>
      <c r="D1256" s="89"/>
      <c r="E1256" s="90" t="s">
        <v>2611</v>
      </c>
      <c r="F1256" s="90" t="s">
        <v>2632</v>
      </c>
      <c r="G1256" s="90" t="s">
        <v>479</v>
      </c>
    </row>
    <row r="1257" spans="1:7">
      <c r="A1257" s="88" t="s">
        <v>2637</v>
      </c>
      <c r="B1257" s="89" t="s">
        <v>2638</v>
      </c>
      <c r="C1257" s="89" t="s">
        <v>36</v>
      </c>
      <c r="D1257" s="89"/>
      <c r="E1257" s="90" t="s">
        <v>2611</v>
      </c>
      <c r="F1257" s="90" t="s">
        <v>2632</v>
      </c>
      <c r="G1257" s="90" t="s">
        <v>479</v>
      </c>
    </row>
    <row r="1258" spans="1:7">
      <c r="A1258" s="88" t="s">
        <v>2639</v>
      </c>
      <c r="B1258" s="89" t="s">
        <v>2640</v>
      </c>
      <c r="C1258" s="89" t="s">
        <v>26</v>
      </c>
      <c r="D1258" s="89"/>
      <c r="E1258" s="90" t="s">
        <v>2611</v>
      </c>
      <c r="F1258" s="90" t="s">
        <v>2632</v>
      </c>
      <c r="G1258" s="90" t="s">
        <v>479</v>
      </c>
    </row>
    <row r="1259" spans="1:7">
      <c r="A1259" s="88" t="s">
        <v>1647</v>
      </c>
      <c r="B1259" s="89" t="s">
        <v>1648</v>
      </c>
      <c r="C1259" s="89" t="s">
        <v>26</v>
      </c>
      <c r="D1259" s="89" t="s">
        <v>191</v>
      </c>
      <c r="E1259" s="90" t="s">
        <v>27</v>
      </c>
      <c r="F1259" s="90" t="s">
        <v>71</v>
      </c>
      <c r="G1259" s="90" t="s">
        <v>52</v>
      </c>
    </row>
    <row r="1260" spans="1:7">
      <c r="A1260" s="88" t="s">
        <v>2338</v>
      </c>
      <c r="B1260" s="89" t="s">
        <v>2339</v>
      </c>
      <c r="C1260" s="89" t="s">
        <v>574</v>
      </c>
      <c r="D1260" s="89" t="s">
        <v>191</v>
      </c>
      <c r="E1260" s="90" t="s">
        <v>27</v>
      </c>
      <c r="F1260" s="90" t="s">
        <v>257</v>
      </c>
      <c r="G1260" s="90" t="s">
        <v>42</v>
      </c>
    </row>
    <row r="1261" spans="1:7">
      <c r="A1261" s="88" t="s">
        <v>2646</v>
      </c>
      <c r="B1261" s="89" t="s">
        <v>2647</v>
      </c>
      <c r="C1261" s="89" t="s">
        <v>26</v>
      </c>
      <c r="D1261" s="89"/>
      <c r="E1261" s="90" t="s">
        <v>2611</v>
      </c>
      <c r="F1261" s="90" t="s">
        <v>2643</v>
      </c>
      <c r="G1261" s="90" t="s">
        <v>300</v>
      </c>
    </row>
    <row r="1262" spans="1:7">
      <c r="A1262" s="88" t="s">
        <v>2648</v>
      </c>
      <c r="B1262" s="89" t="s">
        <v>2649</v>
      </c>
      <c r="C1262" s="89" t="s">
        <v>26</v>
      </c>
      <c r="D1262" s="89"/>
      <c r="E1262" s="90" t="s">
        <v>2611</v>
      </c>
      <c r="F1262" s="90" t="s">
        <v>2643</v>
      </c>
      <c r="G1262" s="90" t="s">
        <v>300</v>
      </c>
    </row>
    <row r="1263" spans="1:7">
      <c r="A1263" s="88" t="s">
        <v>2575</v>
      </c>
      <c r="B1263" s="89" t="s">
        <v>2576</v>
      </c>
      <c r="C1263" s="89" t="s">
        <v>26</v>
      </c>
      <c r="D1263" s="89" t="s">
        <v>191</v>
      </c>
      <c r="E1263" s="90" t="s">
        <v>27</v>
      </c>
      <c r="F1263" s="90" t="s">
        <v>415</v>
      </c>
      <c r="G1263" s="90" t="s">
        <v>61</v>
      </c>
    </row>
    <row r="1264" spans="1:7">
      <c r="A1264" s="88" t="s">
        <v>2652</v>
      </c>
      <c r="B1264" s="89" t="s">
        <v>2653</v>
      </c>
      <c r="C1264" s="89" t="s">
        <v>36</v>
      </c>
      <c r="D1264" s="89"/>
      <c r="E1264" s="90" t="s">
        <v>2611</v>
      </c>
      <c r="F1264" s="90" t="s">
        <v>2654</v>
      </c>
      <c r="G1264" s="90" t="s">
        <v>847</v>
      </c>
    </row>
    <row r="1265" spans="1:7">
      <c r="A1265" s="88" t="s">
        <v>2655</v>
      </c>
      <c r="B1265" s="89" t="s">
        <v>2656</v>
      </c>
      <c r="C1265" s="89" t="s">
        <v>36</v>
      </c>
      <c r="D1265" s="89"/>
      <c r="E1265" s="90" t="s">
        <v>2611</v>
      </c>
      <c r="F1265" s="90" t="s">
        <v>2654</v>
      </c>
      <c r="G1265" s="90" t="s">
        <v>847</v>
      </c>
    </row>
    <row r="1266" spans="1:7">
      <c r="A1266" s="88" t="s">
        <v>2657</v>
      </c>
      <c r="B1266" s="89" t="s">
        <v>2658</v>
      </c>
      <c r="C1266" s="89" t="s">
        <v>26</v>
      </c>
      <c r="D1266" s="89"/>
      <c r="E1266" s="90" t="s">
        <v>2611</v>
      </c>
      <c r="F1266" s="90" t="s">
        <v>2654</v>
      </c>
      <c r="G1266" s="90" t="s">
        <v>847</v>
      </c>
    </row>
    <row r="1267" spans="1:7">
      <c r="A1267" s="93" t="s">
        <v>2659</v>
      </c>
      <c r="B1267" s="94" t="s">
        <v>2660</v>
      </c>
      <c r="C1267" s="94" t="s">
        <v>36</v>
      </c>
      <c r="D1267" s="94"/>
      <c r="E1267" s="95" t="s">
        <v>2611</v>
      </c>
      <c r="F1267" s="95" t="s">
        <v>2654</v>
      </c>
      <c r="G1267" s="95" t="s">
        <v>847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FB7F-BF47-4D37-8A83-A49EC4D4F51B}">
  <dimension ref="A1:E132"/>
  <sheetViews>
    <sheetView tabSelected="1" topLeftCell="A94" zoomScaleNormal="100" workbookViewId="0">
      <selection activeCell="F123" sqref="F123"/>
    </sheetView>
  </sheetViews>
  <sheetFormatPr baseColWidth="10" defaultRowHeight="14.4"/>
  <cols>
    <col min="1" max="1" width="69.44140625" customWidth="1"/>
    <col min="2" max="2" width="5.109375" bestFit="1" customWidth="1"/>
    <col min="3" max="3" width="21.33203125" bestFit="1" customWidth="1"/>
    <col min="4" max="4" width="4.88671875" bestFit="1" customWidth="1"/>
    <col min="5" max="5" width="15.88671875" bestFit="1" customWidth="1"/>
    <col min="6" max="6" width="16.5546875" bestFit="1" customWidth="1"/>
    <col min="7" max="7" width="34.88671875" bestFit="1" customWidth="1"/>
  </cols>
  <sheetData>
    <row r="1" spans="1:5">
      <c r="A1" s="191" t="s">
        <v>3256</v>
      </c>
      <c r="B1" s="192"/>
      <c r="C1" s="192"/>
      <c r="D1" s="192"/>
      <c r="E1" s="192"/>
    </row>
    <row r="2" spans="1:5" ht="66" customHeight="1">
      <c r="A2" s="192"/>
      <c r="B2" s="192"/>
      <c r="C2" s="192"/>
      <c r="D2" s="192"/>
      <c r="E2" s="192"/>
    </row>
    <row r="6" spans="1:5">
      <c r="A6" s="147"/>
      <c r="B6" s="197" t="s">
        <v>3246</v>
      </c>
      <c r="C6" t="s">
        <v>2217</v>
      </c>
      <c r="D6" s="148" t="s">
        <v>3246</v>
      </c>
      <c r="E6" t="s">
        <v>2492</v>
      </c>
    </row>
    <row r="11" spans="1:5">
      <c r="A11" s="193" t="s">
        <v>3247</v>
      </c>
      <c r="B11" s="193"/>
      <c r="C11" s="193"/>
      <c r="D11" s="193"/>
      <c r="E11" s="193"/>
    </row>
    <row r="13" spans="1:5">
      <c r="A13" s="161" t="s">
        <v>2666</v>
      </c>
      <c r="B13" s="162"/>
      <c r="C13" s="141">
        <f>VLOOKUP($C$6,Adapter!$B:$AH,11,FALSE)</f>
        <v>780807.55473706871</v>
      </c>
      <c r="D13" s="146"/>
      <c r="E13" s="142">
        <f>VLOOKUP($E$6,Adapter!$B:$AH,11,FALSE)</f>
        <v>653081.42396788415</v>
      </c>
    </row>
    <row r="14" spans="1:5">
      <c r="A14" s="161" t="s">
        <v>2904</v>
      </c>
      <c r="B14" s="162"/>
      <c r="C14" s="140">
        <f>VLOOKUP($C$6,Adapter!$B:$AH,12,FALSE)</f>
        <v>4.2982282901775246</v>
      </c>
      <c r="D14" s="146"/>
      <c r="E14" s="145">
        <f>VLOOKUP($E$6,Adapter!$B:$AH,12,FALSE)</f>
        <v>3.0817356736876378</v>
      </c>
    </row>
    <row r="15" spans="1:5">
      <c r="A15" s="161" t="s">
        <v>3223</v>
      </c>
      <c r="B15" s="162"/>
      <c r="C15" s="141">
        <f>VLOOKUP($C$6,Adapter!$B:$AH,13,FALSE)</f>
        <v>-0.1267274306</v>
      </c>
      <c r="D15" s="146"/>
      <c r="E15" s="142">
        <f>VLOOKUP($E$6,Adapter!$B:$AH,13,FALSE)</f>
        <v>-0.24166367320000001</v>
      </c>
    </row>
    <row r="16" spans="1:5">
      <c r="A16" s="159" t="s">
        <v>2908</v>
      </c>
      <c r="B16" s="160"/>
      <c r="C16" s="141">
        <f>VLOOKUP($C$6,Adapter!$B:$AH,14,FALSE)</f>
        <v>122</v>
      </c>
      <c r="D16" s="146"/>
      <c r="E16" s="142">
        <f>VLOOKUP($E$6,Adapter!$B:$AH,14,FALSE)</f>
        <v>66</v>
      </c>
    </row>
    <row r="17" spans="1:5">
      <c r="A17" s="159" t="s">
        <v>2910</v>
      </c>
      <c r="B17" s="160"/>
      <c r="C17" s="141">
        <f>VLOOKUP($C$6,Adapter!$B:$AH,16,FALSE)</f>
        <v>2</v>
      </c>
      <c r="D17" s="146"/>
      <c r="E17" s="142">
        <f>VLOOKUP($E$6,Adapter!$B:$AH,16,FALSE)</f>
        <v>0</v>
      </c>
    </row>
    <row r="18" spans="1:5">
      <c r="A18" s="159" t="s">
        <v>2913</v>
      </c>
      <c r="B18" s="160"/>
      <c r="C18" s="141">
        <f>VLOOKUP($C$6,Adapter!$B:$AH,19,FALSE)</f>
        <v>173</v>
      </c>
      <c r="D18" s="146"/>
      <c r="E18" s="142">
        <f>VLOOKUP($E$6,Adapter!$B:$AH,19,FALSE)</f>
        <v>93</v>
      </c>
    </row>
    <row r="19" spans="1:5">
      <c r="A19" s="159" t="s">
        <v>2920</v>
      </c>
      <c r="B19" s="160"/>
      <c r="C19" s="141">
        <f>VLOOKUP($C$6,Adapter!$B:$AH,20,FALSE)</f>
        <v>0.70000000000000018</v>
      </c>
      <c r="D19" s="146"/>
      <c r="E19" s="142">
        <f>VLOOKUP($E$6,Adapter!$B:$AH,20,FALSE)</f>
        <v>1.3000000000000007</v>
      </c>
    </row>
    <row r="20" spans="1:5" ht="13.8" customHeight="1">
      <c r="A20" s="159" t="s">
        <v>2921</v>
      </c>
      <c r="B20" s="160"/>
      <c r="C20" s="141">
        <f>VLOOKUP($C$6,Adapter!$B:$AH,21,FALSE)</f>
        <v>15.799999999999997</v>
      </c>
      <c r="D20" s="146"/>
      <c r="E20" s="142">
        <f>VLOOKUP($E$6,Adapter!$B:$AH,21,FALSE)</f>
        <v>25.200000000000003</v>
      </c>
    </row>
    <row r="21" spans="1:5">
      <c r="A21" s="161" t="s">
        <v>2925</v>
      </c>
      <c r="B21" s="162"/>
      <c r="C21" s="141">
        <f>VLOOKUP($C$6,Adapter!$B:$AH,23,FALSE)</f>
        <v>2.1251607339999999E-2</v>
      </c>
      <c r="D21" s="146"/>
      <c r="E21" s="142">
        <f>VLOOKUP($E$6,Adapter!$B:$AH,23,FALSE)</f>
        <v>1.969039073E-2</v>
      </c>
    </row>
    <row r="22" spans="1:5">
      <c r="A22" s="161" t="s">
        <v>2923</v>
      </c>
      <c r="B22" s="162"/>
      <c r="C22" s="141">
        <f>VLOOKUP($C$6,Adapter!$B:$AH,24,FALSE)</f>
        <v>1.4000000000000001</v>
      </c>
      <c r="D22" s="146"/>
      <c r="E22" s="142">
        <f>VLOOKUP($E$6,Adapter!$B:$AH,24,FALSE)</f>
        <v>0.4</v>
      </c>
    </row>
    <row r="23" spans="1:5">
      <c r="A23" s="159" t="s">
        <v>2931</v>
      </c>
      <c r="B23" s="160"/>
      <c r="C23" s="141">
        <f>VLOOKUP($C$6,Adapter!$B:$AH,26,FALSE)</f>
        <v>0.50106280682220761</v>
      </c>
      <c r="D23" s="146"/>
      <c r="E23" s="142">
        <f>VLOOKUP($E$6,Adapter!$B:$AH,26,FALSE)</f>
        <v>0.35752042287361846</v>
      </c>
    </row>
    <row r="24" spans="1:5" ht="30.6" customHeight="1">
      <c r="A24" s="165" t="s">
        <v>2932</v>
      </c>
      <c r="B24" s="166"/>
      <c r="C24" s="141">
        <f>VLOOKUP($C$6,Adapter!$B:$AH,27,FALSE)</f>
        <v>232.3</v>
      </c>
      <c r="D24" s="146"/>
      <c r="E24" s="142">
        <f>VLOOKUP($E$6,Adapter!$B:$AH,27,FALSE)</f>
        <v>211.8</v>
      </c>
    </row>
    <row r="25" spans="1:5" ht="15.6" customHeight="1">
      <c r="A25" s="159" t="s">
        <v>2933</v>
      </c>
      <c r="B25" s="160"/>
      <c r="C25" s="141">
        <f>VLOOKUP($C$6,Adapter!$B:$AH,28,FALSE)</f>
        <v>234.5</v>
      </c>
      <c r="D25" s="146"/>
      <c r="E25" s="142">
        <f>VLOOKUP($E$6,Adapter!$B:$AH,28,FALSE)</f>
        <v>217.4</v>
      </c>
    </row>
    <row r="26" spans="1:5">
      <c r="A26" s="159" t="s">
        <v>2934</v>
      </c>
      <c r="B26" s="160"/>
      <c r="C26" s="141">
        <f>VLOOKUP($C$6,Adapter!$B:$AH,29,FALSE)</f>
        <v>238.5</v>
      </c>
      <c r="D26" s="146"/>
      <c r="E26" s="142">
        <f>VLOOKUP($E$6,Adapter!$B:$AH,29,FALSE)</f>
        <v>225.6</v>
      </c>
    </row>
    <row r="27" spans="1:5">
      <c r="A27" s="161" t="s">
        <v>2698</v>
      </c>
      <c r="B27" s="162"/>
      <c r="C27" s="141">
        <f>VLOOKUP($C$6,Adapter!$B:$AH,31,FALSE)</f>
        <v>0.41608847199999982</v>
      </c>
      <c r="D27" s="146"/>
      <c r="E27" s="142">
        <f>VLOOKUP($E$6,Adapter!$B:$AH,31,FALSE)</f>
        <v>0.11003100318979267</v>
      </c>
    </row>
    <row r="28" spans="1:5">
      <c r="A28" s="161" t="s">
        <v>2936</v>
      </c>
      <c r="B28" s="162"/>
      <c r="C28" s="141">
        <f>VLOOKUP($C$6,Adapter!$B:$AH,32,FALSE)</f>
        <v>0.03</v>
      </c>
      <c r="D28" s="146"/>
      <c r="E28" s="142">
        <f>VLOOKUP($E$6,Adapter!$B:$AH,32,FALSE)</f>
        <v>0.12</v>
      </c>
    </row>
    <row r="29" spans="1:5" ht="28.8" customHeight="1">
      <c r="A29" s="167" t="s">
        <v>2937</v>
      </c>
      <c r="B29" s="168"/>
      <c r="C29" s="141">
        <f>VLOOKUP($C$6,Adapter!$B:$AH,33,FALSE)</f>
        <v>0.12</v>
      </c>
      <c r="D29" s="146"/>
      <c r="E29" s="142">
        <f>VLOOKUP($E$6,Adapter!$B:$AH,33,FALSE)</f>
        <v>0.14000000000000001</v>
      </c>
    </row>
    <row r="30" spans="1:5">
      <c r="A30" s="139"/>
      <c r="B30" s="139"/>
      <c r="C30" s="81"/>
      <c r="E30" s="81"/>
    </row>
    <row r="31" spans="1:5">
      <c r="A31" s="139"/>
      <c r="B31" s="139"/>
      <c r="C31" s="81"/>
      <c r="E31" s="81"/>
    </row>
    <row r="32" spans="1:5">
      <c r="A32" s="139"/>
      <c r="B32" s="139"/>
      <c r="C32" s="81"/>
      <c r="E32" s="81"/>
    </row>
    <row r="33" spans="1:5">
      <c r="A33" s="139"/>
      <c r="B33" s="139"/>
      <c r="C33" s="81"/>
      <c r="E33" s="81"/>
    </row>
    <row r="34" spans="1:5">
      <c r="A34" s="194" t="s">
        <v>3248</v>
      </c>
      <c r="B34" s="194"/>
      <c r="C34" s="194"/>
      <c r="D34" s="194"/>
      <c r="E34" s="194"/>
    </row>
    <row r="35" spans="1:5">
      <c r="A35" s="139"/>
      <c r="B35" s="139"/>
      <c r="C35" s="81"/>
      <c r="E35" s="81"/>
    </row>
    <row r="36" spans="1:5">
      <c r="A36" s="163" t="s">
        <v>2922</v>
      </c>
      <c r="B36" s="164"/>
      <c r="C36" s="141">
        <f>VLOOKUP($C$6,Être!$B:$J,9,FALSE)</f>
        <v>181658</v>
      </c>
      <c r="D36" s="146"/>
      <c r="E36" s="142">
        <f>VLOOKUP($E$6,Être!$B:$AK,9,FALSE)</f>
        <v>211920</v>
      </c>
    </row>
    <row r="37" spans="1:5">
      <c r="A37" s="163" t="s">
        <v>2943</v>
      </c>
      <c r="B37" s="164"/>
      <c r="C37" s="141">
        <f>VLOOKUP($C$6,Être!$B:$AK,10,FALSE)</f>
        <v>1.8550997518456125E-3</v>
      </c>
      <c r="D37" s="146"/>
      <c r="E37" s="142">
        <f>VLOOKUP($E$6,Être!$B:$AK,10,FALSE)</f>
        <v>2.0203133406260232E-3</v>
      </c>
    </row>
    <row r="38" spans="1:5">
      <c r="A38" s="171" t="s">
        <v>2945</v>
      </c>
      <c r="B38" s="172"/>
      <c r="C38" s="141">
        <f>VLOOKUP($C$6,Être!$B:$AK,12,FALSE)</f>
        <v>4.1553646344663075E-3</v>
      </c>
      <c r="D38" s="146"/>
      <c r="E38" s="142">
        <f>VLOOKUP($E$6,Être!$B:$AK,12,FALSE)</f>
        <v>1.9347376496654523E-3</v>
      </c>
    </row>
    <row r="39" spans="1:5">
      <c r="A39" s="171" t="s">
        <v>2946</v>
      </c>
      <c r="B39" s="172"/>
      <c r="C39" s="141">
        <f>VLOOKUP($C$6,Être!$B:$AK,13,FALSE)</f>
        <v>-2.3002648826206951E-3</v>
      </c>
      <c r="D39" s="146"/>
      <c r="E39" s="142">
        <f>VLOOKUP($E$6,Être!$B:$AK,13,FALSE)</f>
        <v>8.5575690960570938E-5</v>
      </c>
    </row>
    <row r="40" spans="1:5">
      <c r="A40" s="163" t="s">
        <v>2957</v>
      </c>
      <c r="B40" s="164"/>
      <c r="C40" s="141">
        <f>VLOOKUP($C$6,Être!$B:$AK,17,FALSE)</f>
        <v>74.536146255557028</v>
      </c>
      <c r="D40" s="146"/>
      <c r="E40" s="142">
        <f>VLOOKUP($E$6,Être!$B:$AK,17,FALSE)</f>
        <v>66.92052639072476</v>
      </c>
    </row>
    <row r="41" spans="1:5">
      <c r="A41" s="163" t="s">
        <v>2958</v>
      </c>
      <c r="B41" s="164"/>
      <c r="C41" s="141">
        <f>VLOOKUP($C$6,Être!$B:$AK,18,FALSE)</f>
        <v>36.190339687623187</v>
      </c>
      <c r="D41" s="146"/>
      <c r="E41" s="142">
        <f>VLOOKUP($E$6,Être!$B:$AK,18,FALSE)</f>
        <v>39.329360282243876</v>
      </c>
    </row>
    <row r="42" spans="1:5">
      <c r="A42" s="163" t="s">
        <v>2960</v>
      </c>
      <c r="B42" s="164"/>
      <c r="C42" s="141">
        <f>VLOOKUP($C$6,Être!$B:$AK,19,FALSE)</f>
        <v>110.72648594317994</v>
      </c>
      <c r="D42" s="146"/>
      <c r="E42" s="142">
        <f>VLOOKUP($E$6,Être!$B:$AK,19,FALSE)</f>
        <v>106.24988667296881</v>
      </c>
    </row>
    <row r="43" spans="1:5">
      <c r="A43" s="171" t="s">
        <v>3283</v>
      </c>
      <c r="B43" s="172"/>
      <c r="C43" s="141">
        <f>VLOOKUP($C$6,Être!$B:$AK,21,FALSE)</f>
        <v>5.9220375460798733</v>
      </c>
      <c r="D43" s="146"/>
      <c r="E43" s="142">
        <f>VLOOKUP($E$6,Être!$B:$AK,21,FALSE)</f>
        <v>5.319786742813319</v>
      </c>
    </row>
    <row r="44" spans="1:5" ht="15" customHeight="1">
      <c r="A44" s="171" t="s">
        <v>3284</v>
      </c>
      <c r="B44" s="172"/>
      <c r="C44" s="141">
        <f>VLOOKUP($C$6,Être!$B:$AK,22,FALSE)</f>
        <v>6.3111661711385634E-3</v>
      </c>
      <c r="D44" s="146"/>
      <c r="E44" s="142">
        <f>VLOOKUP($E$6,Être!$B:$AK,22,FALSE)</f>
        <v>3.4215873506397584E-2</v>
      </c>
    </row>
    <row r="45" spans="1:5" ht="16.2" customHeight="1">
      <c r="A45" s="163" t="s">
        <v>2964</v>
      </c>
      <c r="B45" s="164"/>
      <c r="C45" s="141">
        <f>VLOOKUP($C$6,Être!$B:$AK,23,FALSE)</f>
        <v>1.0298782896409679</v>
      </c>
      <c r="D45" s="146"/>
      <c r="E45" s="142">
        <f>VLOOKUP($E$6,Être!$B:$AK,23,FALSE)</f>
        <v>1.0482688395491642</v>
      </c>
    </row>
    <row r="46" spans="1:5">
      <c r="A46" s="163" t="s">
        <v>2965</v>
      </c>
      <c r="B46" s="164"/>
      <c r="C46" s="141">
        <f>VLOOKUP($C$6,Être!$B:$AK,24,FALSE)</f>
        <v>1.0566805585158996</v>
      </c>
      <c r="D46" s="146"/>
      <c r="E46" s="142">
        <f>VLOOKUP($E$6,Être!$B:$AK,24,FALSE)</f>
        <v>1.0038266643243947</v>
      </c>
    </row>
    <row r="47" spans="1:5">
      <c r="A47" s="163" t="s">
        <v>2966</v>
      </c>
      <c r="B47" s="164"/>
      <c r="C47" s="141">
        <f>VLOOKUP($C$6,Être!$B:$AK,25,FALSE)</f>
        <v>1.0435493880995976</v>
      </c>
      <c r="D47" s="146"/>
      <c r="E47" s="142">
        <f>VLOOKUP($E$6,Être!$B:$AK,25,FALSE)</f>
        <v>1.0245973830008013</v>
      </c>
    </row>
    <row r="48" spans="1:5">
      <c r="A48" s="169" t="s">
        <v>2972</v>
      </c>
      <c r="B48" s="170"/>
      <c r="C48" s="141">
        <f>VLOOKUP($C$6,Être!$B:$AK,28,FALSE)</f>
        <v>0.9860862651560327</v>
      </c>
      <c r="D48" s="146"/>
      <c r="E48" s="142">
        <f>VLOOKUP($E$6,Être!$B:$AK,28,FALSE)</f>
        <v>0.78559929752670854</v>
      </c>
    </row>
    <row r="49" spans="1:5" ht="32.4" customHeight="1">
      <c r="A49" s="163" t="s">
        <v>2986</v>
      </c>
      <c r="B49" s="164"/>
      <c r="C49" s="143" t="str">
        <f>VLOOKUP($C$6,Être!$B:$AK,36,FALSE)</f>
        <v>Proche moyenne 61 agglos</v>
      </c>
      <c r="D49" s="146"/>
      <c r="E49" s="144" t="str">
        <f>VLOOKUP($E$6,Être!$B:$AK,36,FALSE)</f>
        <v>Proche moyenne 61 agglos</v>
      </c>
    </row>
    <row r="50" spans="1:5">
      <c r="A50" s="139"/>
      <c r="B50" s="139"/>
      <c r="C50" s="81"/>
      <c r="E50" s="81"/>
    </row>
    <row r="51" spans="1:5">
      <c r="A51" s="139"/>
      <c r="B51" s="139"/>
      <c r="C51" s="81"/>
      <c r="E51" s="81"/>
    </row>
    <row r="52" spans="1:5">
      <c r="A52" s="139"/>
      <c r="B52" s="139"/>
      <c r="C52" s="81"/>
      <c r="E52" s="81"/>
    </row>
    <row r="53" spans="1:5">
      <c r="A53" s="139"/>
      <c r="B53" s="139"/>
      <c r="C53" s="81"/>
      <c r="E53" s="81"/>
    </row>
    <row r="54" spans="1:5">
      <c r="A54" s="195" t="s">
        <v>3252</v>
      </c>
      <c r="B54" s="195"/>
      <c r="C54" s="195"/>
      <c r="D54" s="195"/>
      <c r="E54" s="195"/>
    </row>
    <row r="55" spans="1:5">
      <c r="A55" s="139"/>
      <c r="B55" s="139"/>
      <c r="C55" s="81"/>
      <c r="E55" s="81"/>
    </row>
    <row r="56" spans="1:5">
      <c r="A56" s="173" t="s">
        <v>2987</v>
      </c>
      <c r="B56" s="174"/>
      <c r="C56" s="141">
        <f>VLOOKUP($C$6,Travailler!$B:$AL,7,FALSE)</f>
        <v>144.69999999999999</v>
      </c>
      <c r="D56" s="146"/>
      <c r="E56" s="142">
        <f>VLOOKUP($E$6,Travailler!$B:$AL,7,FALSE)</f>
        <v>130.4</v>
      </c>
    </row>
    <row r="57" spans="1:5">
      <c r="A57" s="173" t="s">
        <v>3229</v>
      </c>
      <c r="B57" s="174"/>
      <c r="C57" s="141">
        <f>VLOOKUP($C$6,Travailler!$B:$AL,10,FALSE)</f>
        <v>99194</v>
      </c>
      <c r="D57" s="146"/>
      <c r="E57" s="142">
        <f>VLOOKUP($E$6,Travailler!$B:$AL,10,FALSE)</f>
        <v>112545</v>
      </c>
    </row>
    <row r="58" spans="1:5">
      <c r="A58" s="173" t="s">
        <v>2743</v>
      </c>
      <c r="B58" s="174"/>
      <c r="C58" s="141">
        <f>VLOOKUP($C$6,Travailler!$B:$AL,12,FALSE)</f>
        <v>81412</v>
      </c>
      <c r="D58" s="146"/>
      <c r="E58" s="142">
        <f>VLOOKUP($E$6,Travailler!$B:$AL,12,FALSE)</f>
        <v>97318</v>
      </c>
    </row>
    <row r="59" spans="1:5">
      <c r="A59" s="175" t="s">
        <v>2749</v>
      </c>
      <c r="B59" s="176"/>
      <c r="C59" s="141">
        <f>VLOOKUP($C$6,Travailler!$B:$AL,15,FALSE)</f>
        <v>0.56195858280788835</v>
      </c>
      <c r="D59" s="146"/>
      <c r="E59" s="142">
        <f>VLOOKUP($E$6,Travailler!$B:$AL,15,FALSE)</f>
        <v>0.61676737267293602</v>
      </c>
    </row>
    <row r="60" spans="1:5">
      <c r="A60" s="175" t="s">
        <v>3003</v>
      </c>
      <c r="B60" s="176"/>
      <c r="C60" s="141">
        <f>VLOOKUP($C$6,Travailler!$B:$AL,16,FALSE)</f>
        <v>0.69988810435643667</v>
      </c>
      <c r="D60" s="146"/>
      <c r="E60" s="142">
        <f>VLOOKUP($E$6,Travailler!$B:$AL,16,FALSE)</f>
        <v>0.77249193221116319</v>
      </c>
    </row>
    <row r="61" spans="1:5">
      <c r="A61" s="175" t="s">
        <v>3004</v>
      </c>
      <c r="B61" s="176"/>
      <c r="C61" s="141">
        <f>VLOOKUP($C$6,Travailler!$B:$AL,17,FALSE)</f>
        <v>0.50074481496058076</v>
      </c>
      <c r="D61" s="146"/>
      <c r="E61" s="142">
        <f>VLOOKUP($E$6,Travailler!$B:$AL,17,FALSE)</f>
        <v>0.49863081897662015</v>
      </c>
    </row>
    <row r="62" spans="1:5">
      <c r="A62" s="175" t="s">
        <v>2999</v>
      </c>
      <c r="B62" s="176"/>
      <c r="C62" s="141">
        <f>VLOOKUP($C$6,Travailler!$B:$AL,20,FALSE)</f>
        <v>0.54241745876808434</v>
      </c>
      <c r="D62" s="146"/>
      <c r="E62" s="142">
        <f>VLOOKUP($E$6,Travailler!$B:$AL,20,FALSE)</f>
        <v>0.59769090382820811</v>
      </c>
    </row>
    <row r="63" spans="1:5">
      <c r="A63" s="175" t="s">
        <v>3011</v>
      </c>
      <c r="B63" s="176"/>
      <c r="C63" s="141">
        <f>VLOOKUP($C$6,Travailler!$B:$AL,22,FALSE)</f>
        <v>4.0382419912133756</v>
      </c>
      <c r="D63" s="146"/>
      <c r="E63" s="142">
        <f>VLOOKUP($E$6,Travailler!$B:$AL,22,FALSE)</f>
        <v>3.7525041426202055</v>
      </c>
    </row>
    <row r="64" spans="1:5">
      <c r="A64" s="175" t="s">
        <v>3010</v>
      </c>
      <c r="B64" s="176"/>
      <c r="C64" s="141">
        <f>VLOOKUP($C$6,Travailler!$B:$AL,23,FALSE)</f>
        <v>0.2690226415894949</v>
      </c>
      <c r="D64" s="146"/>
      <c r="E64" s="142">
        <f>VLOOKUP($E$6,Travailler!$B:$AL,23,FALSE)</f>
        <v>0.29116985059110578</v>
      </c>
    </row>
    <row r="65" spans="1:5">
      <c r="A65" s="173" t="s">
        <v>2756</v>
      </c>
      <c r="B65" s="174"/>
      <c r="C65" s="141">
        <f>VLOOKUP($C$6,Travailler!$B:$AL,25,FALSE)</f>
        <v>0.37222096697418539</v>
      </c>
      <c r="D65" s="146"/>
      <c r="E65" s="142">
        <f>VLOOKUP($E$6,Travailler!$B:$AL,25,FALSE)</f>
        <v>0.43401820970018551</v>
      </c>
    </row>
    <row r="66" spans="1:5">
      <c r="A66" s="173" t="s">
        <v>3021</v>
      </c>
      <c r="B66" s="174"/>
      <c r="C66" s="141">
        <f>VLOOKUP($C$6,Travailler!$B:$AL,26,FALSE)</f>
        <v>0.44648598695289282</v>
      </c>
      <c r="D66" s="146"/>
      <c r="E66" s="142">
        <f>VLOOKUP($E$6,Travailler!$B:$AL,26,FALSE)</f>
        <v>0.41934512715517086</v>
      </c>
    </row>
    <row r="67" spans="1:5">
      <c r="A67" s="173" t="s">
        <v>3234</v>
      </c>
      <c r="B67" s="174"/>
      <c r="C67" s="141">
        <f>VLOOKUP($C$6,Travailler!$B:$AL,27,FALSE)</f>
        <v>0.18129304607292196</v>
      </c>
      <c r="D67" s="146"/>
      <c r="E67" s="142">
        <f>VLOOKUP($E$6,Travailler!$B:$AL,27,FALSE)</f>
        <v>0.14663666314464363</v>
      </c>
    </row>
    <row r="68" spans="1:5">
      <c r="A68" s="175" t="s">
        <v>2764</v>
      </c>
      <c r="B68" s="176"/>
      <c r="C68" s="141">
        <f>VLOOKUP($C$6,Travailler!$B:$AL,28,FALSE)</f>
        <v>30394</v>
      </c>
      <c r="D68" s="146"/>
      <c r="E68" s="142">
        <f>VLOOKUP($E$6,Travailler!$B:$AL,28,FALSE)</f>
        <v>28035</v>
      </c>
    </row>
    <row r="69" spans="1:5">
      <c r="A69" s="175" t="s">
        <v>3235</v>
      </c>
      <c r="B69" s="176"/>
      <c r="C69" s="141">
        <f>VLOOKUP($C$6,Travailler!$B:$AL,29,FALSE)</f>
        <v>1.791754579858669E-2</v>
      </c>
      <c r="D69" s="146"/>
      <c r="E69" s="142">
        <f>VLOOKUP($E$6,Travailler!$B:$AL,29,FALSE)</f>
        <v>0.1368152143059892</v>
      </c>
    </row>
    <row r="70" spans="1:5">
      <c r="A70" s="175" t="s">
        <v>3027</v>
      </c>
      <c r="B70" s="176"/>
      <c r="C70" s="141">
        <f>VLOOKUP($C$6,Travailler!$B:$AL,32,FALSE)</f>
        <v>0.33740799724529763</v>
      </c>
      <c r="D70" s="146"/>
      <c r="E70" s="142">
        <f>VLOOKUP($E$6,Travailler!$B:$AL,32,FALSE)</f>
        <v>0.38795481755244393</v>
      </c>
    </row>
    <row r="71" spans="1:5">
      <c r="A71" s="173" t="s">
        <v>3034</v>
      </c>
      <c r="B71" s="174"/>
      <c r="C71" s="141">
        <f>VLOOKUP($C$6,Travailler!$B:$AL,34,FALSE)</f>
        <v>0.14592959131964109</v>
      </c>
      <c r="D71" s="146"/>
      <c r="E71" s="142">
        <f>VLOOKUP($E$6,Travailler!$B:$AL,34,FALSE)</f>
        <v>0.20428467383985377</v>
      </c>
    </row>
    <row r="72" spans="1:5">
      <c r="A72" s="173" t="s">
        <v>3035</v>
      </c>
      <c r="B72" s="174"/>
      <c r="C72" s="141">
        <f>VLOOKUP($C$6,Travailler!$B:$AL,36,FALSE)</f>
        <v>0.48810623900795896</v>
      </c>
      <c r="D72" s="146"/>
      <c r="E72" s="142">
        <f>VLOOKUP($E$6,Travailler!$B:$AL,36,FALSE)</f>
        <v>0.43963941680064855</v>
      </c>
    </row>
    <row r="73" spans="1:5">
      <c r="A73" s="139"/>
      <c r="B73" s="139"/>
      <c r="C73" s="81"/>
      <c r="E73" s="81"/>
    </row>
    <row r="74" spans="1:5">
      <c r="A74" s="139"/>
      <c r="B74" s="139"/>
      <c r="C74" s="81"/>
      <c r="E74" s="81"/>
    </row>
    <row r="75" spans="1:5">
      <c r="A75" s="139"/>
      <c r="B75" s="139"/>
      <c r="C75" s="81"/>
      <c r="E75" s="81"/>
    </row>
    <row r="76" spans="1:5">
      <c r="A76" s="139"/>
      <c r="B76" s="139"/>
      <c r="C76" s="81"/>
      <c r="E76" s="81"/>
    </row>
    <row r="77" spans="1:5">
      <c r="A77" s="196" t="s">
        <v>3253</v>
      </c>
      <c r="B77" s="196"/>
      <c r="C77" s="196"/>
      <c r="D77" s="196"/>
      <c r="E77" s="196"/>
    </row>
    <row r="78" spans="1:5">
      <c r="A78" s="139"/>
      <c r="B78" s="139"/>
      <c r="C78" s="81"/>
      <c r="E78" s="81"/>
    </row>
    <row r="79" spans="1:5">
      <c r="A79" s="179" t="s">
        <v>3038</v>
      </c>
      <c r="B79" s="180"/>
      <c r="C79" s="141">
        <f>VLOOKUP($C$6,Connecter!$B:$Y,7,FALSE)</f>
        <v>9.8060372152100665</v>
      </c>
      <c r="D79" s="146"/>
      <c r="E79" s="142">
        <f>VLOOKUP($E$6,Connecter!$B:$Y,7,FALSE)</f>
        <v>9.1923912445997971</v>
      </c>
    </row>
    <row r="80" spans="1:5" ht="15.6" customHeight="1">
      <c r="A80" s="177" t="s">
        <v>3044</v>
      </c>
      <c r="B80" s="178"/>
      <c r="C80" s="141">
        <f>VLOOKUP($C$6,Connecter!$B:$Y,9,FALSE)</f>
        <v>0.14480327440205176</v>
      </c>
      <c r="D80" s="146"/>
      <c r="E80" s="142">
        <f>VLOOKUP($E$6,Connecter!$B:$Y,9,FALSE)</f>
        <v>0.12671651405801951</v>
      </c>
    </row>
    <row r="81" spans="1:5">
      <c r="A81" s="177" t="s">
        <v>3045</v>
      </c>
      <c r="B81" s="178"/>
      <c r="C81" s="141">
        <f>VLOOKUP($C$6,Connecter!$B:$Y,10,FALSE)</f>
        <v>0.16284376307880102</v>
      </c>
      <c r="D81" s="146"/>
      <c r="E81" s="142">
        <f>VLOOKUP($E$6,Connecter!$B:$Y,10,FALSE)</f>
        <v>0.11634743312520335</v>
      </c>
    </row>
    <row r="82" spans="1:5">
      <c r="A82" s="177" t="s">
        <v>3046</v>
      </c>
      <c r="B82" s="178"/>
      <c r="C82" s="141">
        <f>VLOOKUP($C$6,Connecter!$B:$Y,11,FALSE)</f>
        <v>0.64771574032246182</v>
      </c>
      <c r="D82" s="146"/>
      <c r="E82" s="142">
        <f>VLOOKUP($E$6,Connecter!$B:$Y,11,FALSE)</f>
        <v>0.71708546569762843</v>
      </c>
    </row>
    <row r="83" spans="1:5">
      <c r="A83" s="179" t="s">
        <v>3051</v>
      </c>
      <c r="B83" s="180"/>
      <c r="C83" s="141">
        <f>VLOOKUP($C$6,Connecter!$B:$Y,13,FALSE)</f>
        <v>661.53141456655521</v>
      </c>
      <c r="D83" s="146"/>
      <c r="E83" s="142">
        <f>VLOOKUP($E$6,Connecter!$B:$Y,13,FALSE)</f>
        <v>852.55866617376773</v>
      </c>
    </row>
    <row r="84" spans="1:5" ht="29.4" customHeight="1">
      <c r="A84" s="179" t="s">
        <v>3052</v>
      </c>
      <c r="B84" s="180"/>
      <c r="C84" s="141">
        <f>VLOOKUP($C$6,Connecter!$B:$Y,14,FALSE)</f>
        <v>12.859820300696915</v>
      </c>
      <c r="D84" s="146"/>
      <c r="E84" s="142">
        <f>VLOOKUP($E$6,Connecter!$B:$Y,14,FALSE)</f>
        <v>8.6621515789496044</v>
      </c>
    </row>
    <row r="85" spans="1:5">
      <c r="A85" s="177" t="s">
        <v>3056</v>
      </c>
      <c r="B85" s="178"/>
      <c r="C85" s="141">
        <f>VLOOKUP($C$6,Connecter!$B:$Y,17,FALSE)</f>
        <v>2221</v>
      </c>
      <c r="D85" s="146"/>
      <c r="E85" s="142">
        <f>VLOOKUP($E$6,Connecter!$B:$Y,17,FALSE)</f>
        <v>2619</v>
      </c>
    </row>
    <row r="86" spans="1:5">
      <c r="A86" s="177" t="s">
        <v>3060</v>
      </c>
      <c r="B86" s="178"/>
      <c r="C86" s="141">
        <f>VLOOKUP($C$6,Connecter!$B:$Y,18,FALSE)</f>
        <v>0.51016571304498748</v>
      </c>
      <c r="D86" s="146"/>
      <c r="E86" s="142">
        <f>VLOOKUP($E$6,Connecter!$B:$Y,18,FALSE)</f>
        <v>0.60561259495038744</v>
      </c>
    </row>
    <row r="87" spans="1:5">
      <c r="A87" s="179" t="s">
        <v>3064</v>
      </c>
      <c r="B87" s="180"/>
      <c r="C87" s="141">
        <f>VLOOKUP($C$6,Connecter!$B:$Y,20,FALSE)</f>
        <v>6782433</v>
      </c>
      <c r="D87" s="146"/>
      <c r="E87" s="142">
        <f>VLOOKUP($E$6,Connecter!$B:$Y,20,FALSE)</f>
        <v>2622250</v>
      </c>
    </row>
    <row r="88" spans="1:5">
      <c r="A88" s="179" t="s">
        <v>3066</v>
      </c>
      <c r="B88" s="180"/>
      <c r="C88" s="141">
        <f>VLOOKUP($C$6,Connecter!$B:$Y,21,FALSE)</f>
        <v>3.1005018523435693E-2</v>
      </c>
      <c r="D88" s="146"/>
      <c r="E88" s="142">
        <f>VLOOKUP($E$6,Connecter!$B:$Y,21,FALSE)</f>
        <v>6.8710977090800568E-2</v>
      </c>
    </row>
    <row r="89" spans="1:5">
      <c r="A89" s="177" t="s">
        <v>3069</v>
      </c>
      <c r="B89" s="178"/>
      <c r="C89" s="141">
        <f>VLOOKUP($C$6,Connecter!$B:$Y,22,FALSE)</f>
        <v>0.157170950469043</v>
      </c>
      <c r="D89" s="146"/>
      <c r="E89" s="142">
        <f>VLOOKUP($E$6,Connecter!$B:$Y,22,FALSE)</f>
        <v>0.12642968411601901</v>
      </c>
    </row>
    <row r="90" spans="1:5">
      <c r="A90" s="177" t="s">
        <v>3245</v>
      </c>
      <c r="B90" s="178"/>
      <c r="C90" s="141">
        <f>VLOOKUP($C$6,Connecter!$B:$Y,23,FALSE)</f>
        <v>0.32665023029965001</v>
      </c>
      <c r="D90" s="146"/>
      <c r="E90" s="142">
        <f>VLOOKUP($E$6,Connecter!$B:$Y,23,FALSE)</f>
        <v>0.36323903039029604</v>
      </c>
    </row>
    <row r="91" spans="1:5">
      <c r="A91" s="139"/>
      <c r="B91" s="139"/>
      <c r="C91" s="81"/>
      <c r="E91" s="81"/>
    </row>
    <row r="92" spans="1:5">
      <c r="A92" s="139"/>
      <c r="B92" s="139"/>
      <c r="C92" s="81"/>
      <c r="E92" s="81"/>
    </row>
    <row r="93" spans="1:5">
      <c r="A93" s="139"/>
      <c r="B93" s="139"/>
      <c r="C93" s="81"/>
      <c r="E93" s="81"/>
    </row>
    <row r="94" spans="1:5">
      <c r="A94" s="139"/>
      <c r="B94" s="139"/>
      <c r="C94" s="81"/>
      <c r="E94" s="81"/>
    </row>
    <row r="95" spans="1:5" ht="15.6" customHeight="1">
      <c r="A95" s="189" t="s">
        <v>3254</v>
      </c>
      <c r="B95" s="189"/>
      <c r="C95" s="189"/>
      <c r="D95" s="189"/>
      <c r="E95" s="189"/>
    </row>
    <row r="96" spans="1:5" ht="15" customHeight="1">
      <c r="A96" s="139"/>
      <c r="B96" s="139"/>
      <c r="C96" s="81"/>
      <c r="E96" s="81"/>
    </row>
    <row r="97" spans="1:5">
      <c r="A97" s="183" t="s">
        <v>3192</v>
      </c>
      <c r="B97" s="184"/>
      <c r="C97" s="141">
        <f>VLOOKUP($C$6,Loger!$B:$AP,7,FALSE)</f>
        <v>8243.4662418446096</v>
      </c>
      <c r="D97" s="146"/>
      <c r="E97" s="142">
        <f>VLOOKUP($E$6,Loger!$B:$AP,7,FALSE)</f>
        <v>5557.1683244271799</v>
      </c>
    </row>
    <row r="98" spans="1:5">
      <c r="A98" s="183" t="s">
        <v>3193</v>
      </c>
      <c r="B98" s="184"/>
      <c r="C98" s="141">
        <f>VLOOKUP($C$6,Loger!$B:$AP,8,FALSE)</f>
        <v>45.379043267263803</v>
      </c>
      <c r="D98" s="146"/>
      <c r="E98" s="142">
        <f>VLOOKUP($E$6,Loger!$B:$AP,8,FALSE)</f>
        <v>26.222953588274699</v>
      </c>
    </row>
    <row r="99" spans="1:5" ht="29.4" customHeight="1">
      <c r="A99" s="181" t="s">
        <v>3079</v>
      </c>
      <c r="B99" s="182"/>
      <c r="C99" s="141">
        <f>VLOOKUP($C$6,Loger!$B:$AP,13,FALSE)</f>
        <v>-644</v>
      </c>
      <c r="D99" s="146"/>
      <c r="E99" s="142">
        <f>VLOOKUP($E$6,Loger!$B:$AP,13,FALSE)</f>
        <v>-168.75</v>
      </c>
    </row>
    <row r="100" spans="1:5" ht="28.2" customHeight="1">
      <c r="A100" s="181" t="s">
        <v>3081</v>
      </c>
      <c r="B100" s="182"/>
      <c r="C100" s="141">
        <f>VLOOKUP($C$6,Loger!$B:$AP,14,FALSE)</f>
        <v>-0.33721691320853509</v>
      </c>
      <c r="D100" s="146"/>
      <c r="E100" s="142">
        <f>VLOOKUP($E$6,Loger!$B:$AP,14,FALSE)</f>
        <v>-0.1182965299684543</v>
      </c>
    </row>
    <row r="101" spans="1:5">
      <c r="A101" s="183" t="s">
        <v>3095</v>
      </c>
      <c r="B101" s="184"/>
      <c r="C101" s="141">
        <f>VLOOKUP($C$6,Loger!$B:$AP,20,FALSE)</f>
        <v>141</v>
      </c>
      <c r="D101" s="146"/>
      <c r="E101" s="142">
        <f>VLOOKUP($E$6,Loger!$B:$AP,20,FALSE)</f>
        <v>269</v>
      </c>
    </row>
    <row r="102" spans="1:5">
      <c r="A102" s="183" t="s">
        <v>3096</v>
      </c>
      <c r="B102" s="184"/>
      <c r="C102" s="141">
        <f>VLOOKUP($C$6,Loger!$B:$AP,22,FALSE)</f>
        <v>137</v>
      </c>
      <c r="D102" s="146"/>
      <c r="E102" s="142">
        <f>VLOOKUP($E$6,Loger!$B:$AP,22,FALSE)</f>
        <v>240</v>
      </c>
    </row>
    <row r="103" spans="1:5">
      <c r="A103" s="183" t="s">
        <v>3097</v>
      </c>
      <c r="B103" s="184"/>
      <c r="C103" s="141">
        <f>VLOOKUP($C$6,Loger!$B:$AP,24,FALSE)</f>
        <v>191</v>
      </c>
      <c r="D103" s="146"/>
      <c r="E103" s="142">
        <f>VLOOKUP($E$6,Loger!$B:$AP,24,FALSE)</f>
        <v>269</v>
      </c>
    </row>
    <row r="104" spans="1:5">
      <c r="A104" s="181" t="s">
        <v>3102</v>
      </c>
      <c r="B104" s="182"/>
      <c r="C104" s="141">
        <f>VLOOKUP($C$6,Loger!$B:$AP,26,FALSE)</f>
        <v>0.18259556357026011</v>
      </c>
      <c r="D104" s="146"/>
      <c r="E104" s="142">
        <f>VLOOKUP($E$6,Loger!$B:$AP,26,FALSE)</f>
        <v>0.1479535122074627</v>
      </c>
    </row>
    <row r="105" spans="1:5">
      <c r="A105" s="181" t="s">
        <v>3104</v>
      </c>
      <c r="B105" s="182"/>
      <c r="C105" s="141">
        <f>VLOOKUP($C$6,Loger!$B:$AP,27,FALSE)</f>
        <v>6.3639960205681501</v>
      </c>
      <c r="D105" s="146"/>
      <c r="E105" s="142">
        <f>VLOOKUP($E$6,Loger!$B:$AP,27,FALSE)</f>
        <v>4.3170954817967129</v>
      </c>
    </row>
    <row r="106" spans="1:5">
      <c r="A106" s="183" t="s">
        <v>3238</v>
      </c>
      <c r="B106" s="184"/>
      <c r="C106" s="141">
        <f>VLOOKUP($C$6,Loger!$B:$AP,28,FALSE)</f>
        <v>12.77545327754533</v>
      </c>
      <c r="D106" s="146"/>
      <c r="E106" s="142">
        <f>VLOOKUP($E$6,Loger!$B:$AP,28,FALSE)</f>
        <v>11.255411255411261</v>
      </c>
    </row>
    <row r="107" spans="1:5">
      <c r="A107" s="183" t="s">
        <v>3239</v>
      </c>
      <c r="B107" s="184"/>
      <c r="C107" s="141">
        <f>VLOOKUP($C$6,Loger!$B:$AP,29,FALSE)</f>
        <v>21.190144119014409</v>
      </c>
      <c r="D107" s="146"/>
      <c r="E107" s="142">
        <f>VLOOKUP($E$6,Loger!$B:$AP,29,FALSE)</f>
        <v>23.376623376623382</v>
      </c>
    </row>
    <row r="108" spans="1:5">
      <c r="A108" s="181" t="s">
        <v>3109</v>
      </c>
      <c r="B108" s="182"/>
      <c r="C108" s="141">
        <f>VLOOKUP($C$6,Loger!$B:$AP,32,FALSE)</f>
        <v>0.29820904798381359</v>
      </c>
      <c r="D108" s="146"/>
      <c r="E108" s="142">
        <f>VLOOKUP($E$6,Loger!$B:$AP,32,FALSE)</f>
        <v>0.18452835104452187</v>
      </c>
    </row>
    <row r="109" spans="1:5">
      <c r="A109" s="181" t="s">
        <v>3115</v>
      </c>
      <c r="B109" s="182"/>
      <c r="C109" s="141">
        <f>VLOOKUP($C$6,Loger!$B:$AP,34,FALSE)</f>
        <v>7.4875341804728962E-2</v>
      </c>
      <c r="D109" s="146"/>
      <c r="E109" s="142">
        <f>VLOOKUP($E$6,Loger!$B:$AP,34,FALSE)</f>
        <v>5.4908663604315781E-2</v>
      </c>
    </row>
    <row r="110" spans="1:5">
      <c r="A110" s="181" t="s">
        <v>3211</v>
      </c>
      <c r="B110" s="182"/>
      <c r="C110" s="141">
        <f>VLOOKUP($C$6,Loger!$B:$AP,35,FALSE)</f>
        <v>5.3627101375445747</v>
      </c>
      <c r="D110" s="146"/>
      <c r="E110" s="142">
        <f>VLOOKUP($E$6,Loger!$B:$AP,35,FALSE)</f>
        <v>5.1300757054370267</v>
      </c>
    </row>
    <row r="111" spans="1:5">
      <c r="A111" s="183" t="s">
        <v>3123</v>
      </c>
      <c r="B111" s="184"/>
      <c r="C111" s="141">
        <f>VLOOKUP($C$6,Loger!$B:$AP,38,FALSE)</f>
        <v>0.11756685199894096</v>
      </c>
      <c r="D111" s="146"/>
      <c r="E111" s="142">
        <f>VLOOKUP($E$6,Loger!$B:$AP,38,FALSE)</f>
        <v>0</v>
      </c>
    </row>
    <row r="112" spans="1:5">
      <c r="A112" s="183" t="s">
        <v>3124</v>
      </c>
      <c r="B112" s="184"/>
      <c r="C112" s="141">
        <f>VLOOKUP($C$6,Loger!$B:$AP,39,FALSE)</f>
        <v>9.0773100344188506E-2</v>
      </c>
      <c r="D112" s="146"/>
      <c r="E112" s="142">
        <f>VLOOKUP($E$6,Loger!$B:$AP,39,FALSE)</f>
        <v>0</v>
      </c>
    </row>
    <row r="113" spans="1:5">
      <c r="A113" s="183" t="s">
        <v>3125</v>
      </c>
      <c r="B113" s="184"/>
      <c r="C113" s="141">
        <f>VLOOKUP($C$6,Loger!$B:$AP,40,FALSE)</f>
        <v>2.6793751654752448E-2</v>
      </c>
      <c r="D113" s="146"/>
      <c r="E113" s="142">
        <f>VLOOKUP($E$6,Loger!$B:$AP,40,FALSE)</f>
        <v>0</v>
      </c>
    </row>
    <row r="114" spans="1:5">
      <c r="A114" s="139"/>
      <c r="B114" s="139"/>
      <c r="C114" s="81"/>
      <c r="E114" s="81"/>
    </row>
    <row r="115" spans="1:5">
      <c r="A115" s="139"/>
      <c r="B115" s="139"/>
      <c r="C115" s="81"/>
      <c r="E115" s="81"/>
    </row>
    <row r="116" spans="1:5">
      <c r="A116" s="139"/>
      <c r="B116" s="139"/>
      <c r="C116" s="81"/>
      <c r="E116" s="81"/>
    </row>
    <row r="117" spans="1:5">
      <c r="A117" s="139"/>
      <c r="B117" s="139"/>
      <c r="C117" s="81"/>
      <c r="E117" s="81"/>
    </row>
    <row r="118" spans="1:5">
      <c r="A118" s="190" t="s">
        <v>3255</v>
      </c>
      <c r="B118" s="190"/>
      <c r="C118" s="190"/>
      <c r="D118" s="190"/>
      <c r="E118" s="190"/>
    </row>
    <row r="119" spans="1:5">
      <c r="A119" s="139"/>
      <c r="B119" s="139"/>
      <c r="C119" s="81"/>
      <c r="E119" s="81"/>
    </row>
    <row r="120" spans="1:5">
      <c r="A120" s="187" t="s">
        <v>3131</v>
      </c>
      <c r="B120" s="188"/>
      <c r="C120" s="141">
        <f>VLOOKUP($C$6,Ensemble!$B:$AG,7,FALSE)</f>
        <v>0.21</v>
      </c>
      <c r="D120" s="146"/>
      <c r="E120" s="142">
        <f>VLOOKUP($E$6,Ensemble!$B:$AG,7,FALSE)</f>
        <v>0.14099999999999999</v>
      </c>
    </row>
    <row r="121" spans="1:5">
      <c r="A121" s="187" t="s">
        <v>3132</v>
      </c>
      <c r="B121" s="188"/>
      <c r="C121" s="141">
        <f>VLOOKUP($C$6,Ensemble!$B:$AG,8,FALSE)</f>
        <v>1.3999999999999986</v>
      </c>
      <c r="D121" s="146"/>
      <c r="E121" s="142">
        <f>VLOOKUP($E$6,Ensemble!$B:$AG,8,FALSE)</f>
        <v>1.9000000000000004</v>
      </c>
    </row>
    <row r="122" spans="1:5">
      <c r="A122" s="185" t="s">
        <v>3143</v>
      </c>
      <c r="B122" s="186"/>
      <c r="C122" s="141">
        <f>VLOOKUP($C$6,Ensemble!$B:$AG,12,FALSE)</f>
        <v>104.66780742459397</v>
      </c>
      <c r="D122" s="146"/>
      <c r="E122" s="142">
        <f>VLOOKUP($E$6,Ensemble!$B:$AG,12,FALSE)</f>
        <v>114.07793358652258</v>
      </c>
    </row>
    <row r="123" spans="1:5">
      <c r="A123" s="185" t="s">
        <v>3149</v>
      </c>
      <c r="B123" s="186"/>
      <c r="C123" s="143" t="str">
        <f>VLOOKUP($C$6,Ensemble!$B:$AG,13,FALSE)</f>
        <v>Intermédiaire</v>
      </c>
      <c r="D123" s="146"/>
      <c r="E123" s="144" t="str">
        <f>VLOOKUP($E$6,Ensemble!$B:$AG,13,FALSE)</f>
        <v>Favorisé</v>
      </c>
    </row>
    <row r="124" spans="1:5">
      <c r="A124" s="187" t="s">
        <v>2878</v>
      </c>
      <c r="B124" s="188"/>
      <c r="C124" s="141">
        <f>VLOOKUP($C$6,Ensemble!$B:$AG,19,FALSE)</f>
        <v>0.43269230769230771</v>
      </c>
      <c r="D124" s="146"/>
      <c r="E124" s="142">
        <f>VLOOKUP($E$6,Ensemble!$B:$AG,19,FALSE)</f>
        <v>0.48106060606060608</v>
      </c>
    </row>
    <row r="125" spans="1:5">
      <c r="A125" s="187" t="s">
        <v>2881</v>
      </c>
      <c r="B125" s="188"/>
      <c r="C125" s="141">
        <f>VLOOKUP($C$6,Ensemble!$B:$AG,25,FALSE)</f>
        <v>2.7243589743589744E-2</v>
      </c>
      <c r="D125" s="146"/>
      <c r="E125" s="142">
        <f>VLOOKUP($E$6,Ensemble!$B:$AG,25,FALSE)</f>
        <v>4.5454545454545456E-2</v>
      </c>
    </row>
    <row r="126" spans="1:5">
      <c r="A126" s="187" t="s">
        <v>2882</v>
      </c>
      <c r="B126" s="188"/>
      <c r="C126" s="141">
        <f>VLOOKUP($C$6,Ensemble!$B:$AG,26,FALSE)</f>
        <v>0.33333333333333331</v>
      </c>
      <c r="D126" s="146"/>
      <c r="E126" s="142">
        <f>VLOOKUP($E$6,Ensemble!$B:$AG,26,FALSE)</f>
        <v>0.34469696969696972</v>
      </c>
    </row>
    <row r="127" spans="1:5" ht="14.4" customHeight="1">
      <c r="A127" s="187" t="s">
        <v>2883</v>
      </c>
      <c r="B127" s="188"/>
      <c r="C127" s="141">
        <f>VLOOKUP($C$6,Ensemble!$B:$AG,27,FALSE)</f>
        <v>0.37820512820512819</v>
      </c>
      <c r="D127" s="146"/>
      <c r="E127" s="142">
        <f>VLOOKUP($E$6,Ensemble!$B:$AG,27,FALSE)</f>
        <v>0.42424242424242425</v>
      </c>
    </row>
    <row r="128" spans="1:5">
      <c r="A128" s="187" t="s">
        <v>2884</v>
      </c>
      <c r="B128" s="188"/>
      <c r="C128" s="141">
        <f>VLOOKUP($C$6,Ensemble!$B:$AG,28,FALSE)</f>
        <v>0.22756410256410256</v>
      </c>
      <c r="D128" s="146"/>
      <c r="E128" s="142">
        <f>VLOOKUP($E$6,Ensemble!$B:$AG,28,FALSE)</f>
        <v>0.18181818181818182</v>
      </c>
    </row>
    <row r="129" spans="1:5">
      <c r="A129" s="187" t="s">
        <v>2885</v>
      </c>
      <c r="B129" s="188"/>
      <c r="C129" s="141">
        <f>VLOOKUP($C$6,Ensemble!$B:$AG,29,FALSE)</f>
        <v>3.3653846153846152E-2</v>
      </c>
      <c r="D129" s="146"/>
      <c r="E129" s="142">
        <f>VLOOKUP($E$6,Ensemble!$B:$AG,29,FALSE)</f>
        <v>3.787878787878788E-3</v>
      </c>
    </row>
    <row r="130" spans="1:5">
      <c r="A130" s="185" t="s">
        <v>3249</v>
      </c>
      <c r="B130" s="186"/>
      <c r="C130" s="141">
        <f>VLOOKUP($C$6,Ensemble!$B:$AG,30,FALSE)</f>
        <v>0.17359543758050844</v>
      </c>
      <c r="D130" s="146"/>
      <c r="E130" s="142">
        <f>VLOOKUP($E$6,Ensemble!$B:$AG,30,FALSE)</f>
        <v>8.5187806719516798E-2</v>
      </c>
    </row>
    <row r="131" spans="1:5" ht="29.4" customHeight="1">
      <c r="A131" s="185" t="s">
        <v>3250</v>
      </c>
      <c r="B131" s="186"/>
      <c r="C131" s="141">
        <f>VLOOKUP($C$6,Ensemble!$B:$AG,31,FALSE)</f>
        <v>1.5364035715465326E-2</v>
      </c>
      <c r="D131" s="146"/>
      <c r="E131" s="142">
        <f>VLOOKUP($E$6,Ensemble!$B:$AG,31,FALSE)</f>
        <v>9.0033975084937712E-3</v>
      </c>
    </row>
    <row r="132" spans="1:5">
      <c r="A132" s="185" t="s">
        <v>3251</v>
      </c>
      <c r="B132" s="186"/>
      <c r="C132" s="141">
        <f>VLOOKUP($C$6,Ensemble!$B:$AG,32,FALSE)</f>
        <v>0.16216186460271501</v>
      </c>
      <c r="D132" s="146"/>
      <c r="E132" s="142">
        <f>VLOOKUP($E$6,Ensemble!$B:$AG,32,FALSE)</f>
        <v>0.24744714986787467</v>
      </c>
    </row>
  </sheetData>
  <mergeCells count="97">
    <mergeCell ref="A1:E2"/>
    <mergeCell ref="A11:E11"/>
    <mergeCell ref="A34:E34"/>
    <mergeCell ref="A54:E54"/>
    <mergeCell ref="A77:E77"/>
    <mergeCell ref="A67:B67"/>
    <mergeCell ref="A68:B68"/>
    <mergeCell ref="A69:B69"/>
    <mergeCell ref="A70:B70"/>
    <mergeCell ref="A71:B71"/>
    <mergeCell ref="A72:B72"/>
    <mergeCell ref="A61:B61"/>
    <mergeCell ref="A62:B62"/>
    <mergeCell ref="A63:B63"/>
    <mergeCell ref="A64:B64"/>
    <mergeCell ref="A65:B65"/>
    <mergeCell ref="A95:E95"/>
    <mergeCell ref="A118:E118"/>
    <mergeCell ref="A127:B127"/>
    <mergeCell ref="A128:B128"/>
    <mergeCell ref="A129:B129"/>
    <mergeCell ref="A109:B109"/>
    <mergeCell ref="A110:B110"/>
    <mergeCell ref="A111:B111"/>
    <mergeCell ref="A112:B112"/>
    <mergeCell ref="A113:B113"/>
    <mergeCell ref="A120:B120"/>
    <mergeCell ref="A103:B103"/>
    <mergeCell ref="A104:B104"/>
    <mergeCell ref="A105:B105"/>
    <mergeCell ref="A106:B106"/>
    <mergeCell ref="A107:B107"/>
    <mergeCell ref="A130:B130"/>
    <mergeCell ref="A131:B131"/>
    <mergeCell ref="A132:B132"/>
    <mergeCell ref="A121:B121"/>
    <mergeCell ref="A122:B122"/>
    <mergeCell ref="A123:B123"/>
    <mergeCell ref="A124:B124"/>
    <mergeCell ref="A125:B125"/>
    <mergeCell ref="A126:B126"/>
    <mergeCell ref="A108:B108"/>
    <mergeCell ref="A97:B97"/>
    <mergeCell ref="A98:B98"/>
    <mergeCell ref="A99:B99"/>
    <mergeCell ref="A100:B100"/>
    <mergeCell ref="A101:B101"/>
    <mergeCell ref="A102:B102"/>
    <mergeCell ref="A90:B90"/>
    <mergeCell ref="A79:B79"/>
    <mergeCell ref="A80:B80"/>
    <mergeCell ref="A81:B81"/>
    <mergeCell ref="A82:B82"/>
    <mergeCell ref="A83:B83"/>
    <mergeCell ref="A84:B84"/>
    <mergeCell ref="A85:B85"/>
    <mergeCell ref="A86:B86"/>
    <mergeCell ref="A87:B87"/>
    <mergeCell ref="A88:B88"/>
    <mergeCell ref="A89:B89"/>
    <mergeCell ref="A66:B66"/>
    <mergeCell ref="A49:B49"/>
    <mergeCell ref="A56:B56"/>
    <mergeCell ref="A57:B57"/>
    <mergeCell ref="A58:B58"/>
    <mergeCell ref="A59:B59"/>
    <mergeCell ref="A60:B60"/>
    <mergeCell ref="A48:B48"/>
    <mergeCell ref="A37:B37"/>
    <mergeCell ref="A38:B38"/>
    <mergeCell ref="A39:B39"/>
    <mergeCell ref="A40:B40"/>
    <mergeCell ref="A41:B41"/>
    <mergeCell ref="A42:B42"/>
    <mergeCell ref="A43:B43"/>
    <mergeCell ref="A44:B44"/>
    <mergeCell ref="A45:B45"/>
    <mergeCell ref="A46:B46"/>
    <mergeCell ref="A47:B47"/>
    <mergeCell ref="A36:B36"/>
    <mergeCell ref="A19:B19"/>
    <mergeCell ref="A20:B20"/>
    <mergeCell ref="A21:B21"/>
    <mergeCell ref="A22:B22"/>
    <mergeCell ref="A23:B23"/>
    <mergeCell ref="A24:B24"/>
    <mergeCell ref="A25:B25"/>
    <mergeCell ref="A26:B26"/>
    <mergeCell ref="A27:B27"/>
    <mergeCell ref="A28:B28"/>
    <mergeCell ref="A29:B29"/>
    <mergeCell ref="A18:B18"/>
    <mergeCell ref="A13:B13"/>
    <mergeCell ref="A14:B14"/>
    <mergeCell ref="A15:B15"/>
    <mergeCell ref="A16:B16"/>
    <mergeCell ref="A17:B17"/>
  </mergeCell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04B2-CDC2-4B5D-B976-7957F7FCCA37}">
  <dimension ref="A1:GF84"/>
  <sheetViews>
    <sheetView topLeftCell="FO1" zoomScale="85" zoomScaleNormal="85" workbookViewId="0">
      <selection activeCell="FS4" sqref="FS4"/>
    </sheetView>
  </sheetViews>
  <sheetFormatPr baseColWidth="10" defaultRowHeight="14.4"/>
  <cols>
    <col min="1" max="1" width="35.6640625" style="105" customWidth="1"/>
    <col min="2" max="2" width="38.77734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8" width="17.33203125" style="104" customWidth="1"/>
    <col min="9" max="9" width="22.6640625" style="104" customWidth="1"/>
    <col min="10" max="10" width="24.88671875" style="104" customWidth="1"/>
    <col min="11" max="11" width="19.44140625" style="104" customWidth="1"/>
    <col min="12" max="12" width="18.33203125" style="104" customWidth="1"/>
    <col min="13" max="13" width="24.33203125" style="104" customWidth="1"/>
    <col min="14" max="14" width="24.21875" style="117" customWidth="1"/>
    <col min="15" max="15" width="36.5546875" style="104" customWidth="1"/>
    <col min="16" max="16" width="35.6640625" style="104" customWidth="1"/>
    <col min="17" max="17" width="36.44140625" style="104" customWidth="1"/>
    <col min="18" max="18" width="33.109375" style="104" customWidth="1"/>
    <col min="19" max="19" width="30.33203125" style="104" customWidth="1"/>
    <col min="20" max="20" width="29.44140625" style="104" customWidth="1"/>
    <col min="21" max="21" width="36.5546875" style="104" customWidth="1"/>
    <col min="22" max="22" width="25.6640625" style="104" customWidth="1"/>
    <col min="23" max="23" width="22.109375" style="104" customWidth="1"/>
    <col min="24" max="24" width="31.6640625" style="104" customWidth="1"/>
    <col min="25" max="25" width="28.21875" style="104" customWidth="1"/>
    <col min="26" max="26" width="31.6640625" style="104" customWidth="1"/>
    <col min="27" max="27" width="36.109375" style="104" customWidth="1"/>
    <col min="28" max="28" width="39.88671875" style="104" customWidth="1"/>
    <col min="29" max="29" width="34.77734375" style="104" customWidth="1"/>
    <col min="30" max="30" width="34.33203125" style="104" customWidth="1"/>
    <col min="31" max="31" width="27.77734375" style="104" customWidth="1"/>
    <col min="32" max="32" width="29.88671875" style="104" customWidth="1"/>
    <col min="33" max="33" width="30" style="104" customWidth="1"/>
    <col min="34" max="34" width="30.6640625" style="104" customWidth="1"/>
    <col min="35" max="36" width="22.109375" style="112" customWidth="1"/>
    <col min="37" max="37" width="23.33203125" style="112" customWidth="1"/>
    <col min="38" max="38" width="24.88671875" style="104" customWidth="1"/>
    <col min="39" max="39" width="22.109375" style="113" customWidth="1"/>
    <col min="40" max="40" width="23.44140625" style="113" customWidth="1"/>
    <col min="41" max="41" width="23.88671875" style="113" customWidth="1"/>
    <col min="42" max="42" width="24.21875" style="112" customWidth="1"/>
    <col min="43" max="43" width="30" style="112" customWidth="1"/>
    <col min="44" max="44" width="31.44140625" style="112" customWidth="1"/>
    <col min="45" max="45" width="24.88671875" style="112" customWidth="1"/>
    <col min="46" max="46" width="24.77734375" style="112" customWidth="1"/>
    <col min="47" max="47" width="41.109375" style="112" customWidth="1"/>
    <col min="48" max="49" width="12.88671875" style="113" customWidth="1"/>
    <col min="50" max="50" width="31.21875" style="113" customWidth="1"/>
    <col min="51" max="51" width="26.44140625" style="112" customWidth="1"/>
    <col min="52" max="52" width="25.6640625" style="112" customWidth="1"/>
    <col min="53" max="53" width="23.44140625" style="112" customWidth="1"/>
    <col min="54" max="54" width="30" style="113" customWidth="1"/>
    <col min="55" max="55" width="30.44140625" style="113" customWidth="1"/>
    <col min="56" max="56" width="37" style="113" customWidth="1"/>
    <col min="57" max="57" width="23.88671875" style="104" customWidth="1"/>
    <col min="58" max="58" width="21.77734375" style="104" customWidth="1"/>
    <col min="59" max="59" width="24.21875" style="104" customWidth="1"/>
    <col min="60" max="60" width="22.5546875" style="104" customWidth="1"/>
    <col min="61" max="61" width="23.77734375" style="104" customWidth="1"/>
    <col min="62" max="62" width="34.77734375" style="104" customWidth="1"/>
    <col min="63" max="63" width="28.6640625" style="104" customWidth="1"/>
    <col min="64" max="64" width="39.44140625" style="104" customWidth="1"/>
    <col min="65" max="65" width="34.88671875" style="104" customWidth="1"/>
    <col min="66" max="66" width="24.88671875" style="104" customWidth="1"/>
    <col min="67" max="67" width="27" style="104" customWidth="1"/>
    <col min="68" max="69" width="20" style="104" customWidth="1"/>
    <col min="70" max="71" width="16" style="104" customWidth="1"/>
    <col min="72" max="72" width="34.5546875" style="104" customWidth="1"/>
    <col min="73" max="73" width="22.6640625" style="104" customWidth="1"/>
    <col min="74" max="75" width="23.109375" style="104" customWidth="1"/>
    <col min="76" max="77" width="33.44140625" style="104" customWidth="1"/>
    <col min="78" max="78" width="19.88671875" style="104" customWidth="1"/>
    <col min="79" max="79" width="26.44140625" style="104" customWidth="1"/>
    <col min="80" max="80" width="22.6640625" style="104" customWidth="1"/>
    <col min="81" max="81" width="26" style="104" customWidth="1"/>
    <col min="82" max="82" width="30.88671875" style="104" customWidth="1"/>
    <col min="83" max="83" width="34.33203125" style="104" customWidth="1"/>
    <col min="84" max="84" width="25.6640625" style="104" customWidth="1"/>
    <col min="85" max="85" width="32.6640625" style="104" customWidth="1"/>
    <col min="86" max="86" width="26.44140625" style="104" customWidth="1"/>
    <col min="87" max="87" width="40.6640625" style="104" customWidth="1"/>
    <col min="88" max="89" width="23.44140625" style="104" customWidth="1"/>
    <col min="90" max="90" width="28.21875" style="104" customWidth="1"/>
    <col min="91" max="91" width="32.109375" style="104" customWidth="1"/>
    <col min="92" max="92" width="25.109375" style="104" customWidth="1"/>
    <col min="93" max="93" width="34.88671875" style="104" customWidth="1"/>
    <col min="94" max="95" width="26.44140625" style="104" customWidth="1"/>
    <col min="96" max="96" width="21.77734375" style="104" customWidth="1"/>
    <col min="97" max="97" width="18.21875" style="104" customWidth="1"/>
    <col min="98" max="98" width="17.33203125" style="104" customWidth="1"/>
    <col min="99" max="99" width="18.33203125" style="104" customWidth="1"/>
    <col min="100" max="100" width="17.77734375" style="104" customWidth="1"/>
    <col min="101" max="101" width="23.77734375" style="104" customWidth="1"/>
    <col min="102" max="102" width="21.21875" style="104" customWidth="1"/>
    <col min="103" max="103" width="29.44140625" style="104" customWidth="1"/>
    <col min="104" max="105" width="24.33203125" style="104" customWidth="1"/>
    <col min="106" max="106" width="24.77734375" style="104" customWidth="1"/>
    <col min="107" max="107" width="34.33203125" style="104" customWidth="1"/>
    <col min="108" max="108" width="27.33203125" style="104" customWidth="1"/>
    <col min="109" max="109" width="27.77734375" style="104" customWidth="1"/>
    <col min="110" max="110" width="37" style="104" customWidth="1"/>
    <col min="111" max="111" width="27.21875" style="104" customWidth="1"/>
    <col min="112" max="112" width="18.6640625" style="104" customWidth="1"/>
    <col min="113" max="114" width="22.109375" style="104" customWidth="1"/>
    <col min="115" max="115" width="32.6640625" style="104" customWidth="1"/>
    <col min="116" max="116" width="34.33203125" style="104" customWidth="1"/>
    <col min="117" max="117" width="38.33203125" style="104" customWidth="1"/>
    <col min="118" max="118" width="34.88671875" style="104" customWidth="1"/>
    <col min="119" max="119" width="24.33203125" style="104" customWidth="1"/>
    <col min="120" max="120" width="32.21875" style="104" customWidth="1"/>
    <col min="121" max="121" width="39.21875" style="104" customWidth="1"/>
    <col min="122" max="122" width="36.44140625" style="104" customWidth="1"/>
    <col min="123" max="123" width="37.21875" style="104" customWidth="1"/>
    <col min="124" max="124" width="50.6640625" style="104" customWidth="1"/>
    <col min="125" max="125" width="44.77734375" style="104" customWidth="1"/>
    <col min="126" max="126" width="45.5546875" style="104" customWidth="1"/>
    <col min="127" max="127" width="16.77734375" style="104" customWidth="1"/>
    <col min="128" max="128" width="33.33203125" style="104" customWidth="1"/>
    <col min="129" max="129" width="17.21875" style="104" customWidth="1"/>
    <col min="130" max="130" width="33.33203125" style="104" customWidth="1"/>
    <col min="131" max="131" width="17.21875" style="104" customWidth="1"/>
    <col min="132" max="132" width="11.77734375" style="104" customWidth="1"/>
    <col min="133" max="133" width="17.77734375" style="104" customWidth="1"/>
    <col min="134" max="134" width="27" style="104" customWidth="1"/>
    <col min="135" max="135" width="34.88671875" style="104" customWidth="1"/>
    <col min="136" max="136" width="32.6640625" style="104" customWidth="1"/>
    <col min="137" max="137" width="29.21875" style="104" customWidth="1"/>
    <col min="138" max="138" width="30.44140625" style="104" customWidth="1"/>
    <col min="139" max="139" width="34.33203125" style="104" customWidth="1"/>
    <col min="140" max="140" width="30" style="104" customWidth="1"/>
    <col min="141" max="141" width="38.6640625" style="104" customWidth="1"/>
    <col min="142" max="142" width="43.33203125" style="104" customWidth="1"/>
    <col min="143" max="143" width="25.109375" style="104" customWidth="1"/>
    <col min="144" max="144" width="29.88671875" style="104" customWidth="1"/>
    <col min="145" max="145" width="33.77734375" style="104" customWidth="1"/>
    <col min="146" max="146" width="39.5546875" style="104" customWidth="1"/>
    <col min="147" max="147" width="40.33203125" style="104" customWidth="1"/>
    <col min="148" max="148" width="42.21875" style="104" customWidth="1"/>
    <col min="149" max="149" width="11.5546875" style="104"/>
    <col min="150" max="150" width="21.6640625" style="104" customWidth="1"/>
    <col min="151" max="151" width="14.77734375" style="104" customWidth="1"/>
    <col min="152" max="152" width="25.6640625" style="104" customWidth="1"/>
    <col min="153" max="153" width="27.88671875" style="104" customWidth="1"/>
    <col min="154" max="154" width="28.33203125" style="104" customWidth="1"/>
    <col min="155" max="155" width="24.21875" style="104" customWidth="1"/>
    <col min="156" max="156" width="28.6640625" style="104" customWidth="1"/>
    <col min="157" max="157" width="27.88671875" style="104" customWidth="1"/>
    <col min="158" max="158" width="29" style="104" customWidth="1"/>
    <col min="159" max="159" width="27.33203125" style="104" customWidth="1"/>
    <col min="160" max="160" width="27.88671875" style="104" customWidth="1"/>
    <col min="161" max="161" width="27.33203125" style="104" customWidth="1"/>
    <col min="162" max="165" width="27.88671875" style="104" customWidth="1"/>
    <col min="166" max="166" width="25" style="104" customWidth="1"/>
    <col min="167" max="167" width="30.33203125" style="104" customWidth="1"/>
    <col min="168" max="170" width="30.6640625" style="104" customWidth="1"/>
    <col min="171" max="171" width="32.21875" style="104" customWidth="1"/>
    <col min="172" max="172" width="46.5546875" style="104" customWidth="1"/>
    <col min="173" max="173" width="69.5546875" style="104" customWidth="1"/>
    <col min="174" max="174" width="60.33203125" style="104" customWidth="1"/>
    <col min="175" max="179" width="11.5546875" style="104"/>
    <col min="180" max="180" width="13.33203125" style="104" customWidth="1"/>
    <col min="181" max="16384" width="11.5546875" style="104"/>
  </cols>
  <sheetData>
    <row r="1" spans="1:188" s="97" customFormat="1" ht="153.6" customHeight="1">
      <c r="A1" s="96"/>
      <c r="B1" s="96"/>
      <c r="C1" s="96"/>
      <c r="D1" s="96"/>
      <c r="H1" s="15" t="s">
        <v>2662</v>
      </c>
      <c r="I1" s="15" t="s">
        <v>3257</v>
      </c>
      <c r="J1" s="15" t="s">
        <v>2664</v>
      </c>
      <c r="K1" s="15" t="s">
        <v>2665</v>
      </c>
      <c r="L1" s="15" t="s">
        <v>2666</v>
      </c>
      <c r="M1" s="15" t="s">
        <v>2904</v>
      </c>
      <c r="N1" s="15" t="s">
        <v>3223</v>
      </c>
      <c r="O1" s="20" t="s">
        <v>2908</v>
      </c>
      <c r="P1" s="20" t="s">
        <v>2909</v>
      </c>
      <c r="Q1" s="20" t="s">
        <v>2910</v>
      </c>
      <c r="R1" s="20" t="s">
        <v>2911</v>
      </c>
      <c r="S1" s="20" t="s">
        <v>2912</v>
      </c>
      <c r="T1" s="20" t="s">
        <v>2913</v>
      </c>
      <c r="U1" s="20" t="s">
        <v>2920</v>
      </c>
      <c r="V1" s="20" t="s">
        <v>2921</v>
      </c>
      <c r="W1" s="15" t="s">
        <v>2922</v>
      </c>
      <c r="X1" s="15" t="s">
        <v>2925</v>
      </c>
      <c r="Y1" s="15" t="s">
        <v>2923</v>
      </c>
      <c r="Z1" s="20" t="s">
        <v>2928</v>
      </c>
      <c r="AA1" s="20" t="s">
        <v>2931</v>
      </c>
      <c r="AB1" s="20" t="s">
        <v>2932</v>
      </c>
      <c r="AC1" s="20" t="s">
        <v>2933</v>
      </c>
      <c r="AD1" s="20" t="s">
        <v>2934</v>
      </c>
      <c r="AE1" s="15" t="s">
        <v>2697</v>
      </c>
      <c r="AF1" s="15" t="s">
        <v>2698</v>
      </c>
      <c r="AG1" s="15" t="s">
        <v>2936</v>
      </c>
      <c r="AH1" s="15" t="s">
        <v>2937</v>
      </c>
      <c r="AI1" s="30" t="s">
        <v>2940</v>
      </c>
      <c r="AJ1" s="30" t="s">
        <v>2941</v>
      </c>
      <c r="AK1" s="30" t="s">
        <v>2922</v>
      </c>
      <c r="AL1" s="30" t="s">
        <v>2943</v>
      </c>
      <c r="AM1" s="33" t="s">
        <v>3225</v>
      </c>
      <c r="AN1" s="33" t="s">
        <v>2945</v>
      </c>
      <c r="AO1" s="33" t="s">
        <v>2946</v>
      </c>
      <c r="AP1" s="30" t="s">
        <v>2952</v>
      </c>
      <c r="AQ1" s="30" t="s">
        <v>2953</v>
      </c>
      <c r="AR1" s="30" t="s">
        <v>2954</v>
      </c>
      <c r="AS1" s="30" t="s">
        <v>2957</v>
      </c>
      <c r="AT1" s="30" t="s">
        <v>2958</v>
      </c>
      <c r="AU1" s="30" t="s">
        <v>2960</v>
      </c>
      <c r="AV1" s="33" t="s">
        <v>2961</v>
      </c>
      <c r="AW1" s="33" t="s">
        <v>3283</v>
      </c>
      <c r="AX1" s="33" t="s">
        <v>3284</v>
      </c>
      <c r="AY1" s="30" t="s">
        <v>2964</v>
      </c>
      <c r="AZ1" s="30" t="s">
        <v>2965</v>
      </c>
      <c r="BA1" s="30" t="s">
        <v>2966</v>
      </c>
      <c r="BB1" s="33" t="s">
        <v>2970</v>
      </c>
      <c r="BC1" s="33" t="s">
        <v>2971</v>
      </c>
      <c r="BD1" s="33" t="s">
        <v>3243</v>
      </c>
      <c r="BE1" s="30" t="s">
        <v>2973</v>
      </c>
      <c r="BF1" s="30" t="s">
        <v>2983</v>
      </c>
      <c r="BG1" s="30" t="s">
        <v>2974</v>
      </c>
      <c r="BH1" s="30" t="s">
        <v>3228</v>
      </c>
      <c r="BI1" s="30" t="s">
        <v>2984</v>
      </c>
      <c r="BJ1" s="30" t="s">
        <v>3226</v>
      </c>
      <c r="BK1" s="30" t="s">
        <v>3227</v>
      </c>
      <c r="BL1" s="30" t="s">
        <v>2986</v>
      </c>
      <c r="BM1" s="35" t="s">
        <v>2987</v>
      </c>
      <c r="BN1" s="35" t="s">
        <v>2988</v>
      </c>
      <c r="BO1" s="35" t="s">
        <v>2989</v>
      </c>
      <c r="BP1" s="35" t="s">
        <v>3229</v>
      </c>
      <c r="BQ1" s="35" t="s">
        <v>3230</v>
      </c>
      <c r="BR1" s="35" t="s">
        <v>2743</v>
      </c>
      <c r="BS1" s="35" t="s">
        <v>2744</v>
      </c>
      <c r="BT1" s="35" t="s">
        <v>2998</v>
      </c>
      <c r="BU1" s="39" t="s">
        <v>2749</v>
      </c>
      <c r="BV1" s="39" t="s">
        <v>3003</v>
      </c>
      <c r="BW1" s="39" t="s">
        <v>3004</v>
      </c>
      <c r="BX1" s="39" t="s">
        <v>3014</v>
      </c>
      <c r="BY1" s="39" t="s">
        <v>3013</v>
      </c>
      <c r="BZ1" s="39" t="s">
        <v>2999</v>
      </c>
      <c r="CA1" s="39" t="s">
        <v>3232</v>
      </c>
      <c r="CB1" s="39" t="s">
        <v>3011</v>
      </c>
      <c r="CC1" s="39" t="s">
        <v>3010</v>
      </c>
      <c r="CD1" s="39" t="s">
        <v>3017</v>
      </c>
      <c r="CE1" s="35" t="s">
        <v>2756</v>
      </c>
      <c r="CF1" s="35" t="s">
        <v>3021</v>
      </c>
      <c r="CG1" s="35" t="s">
        <v>3234</v>
      </c>
      <c r="CH1" s="39" t="s">
        <v>2764</v>
      </c>
      <c r="CI1" s="39" t="s">
        <v>3235</v>
      </c>
      <c r="CJ1" s="39" t="s">
        <v>3024</v>
      </c>
      <c r="CK1" s="39" t="s">
        <v>2765</v>
      </c>
      <c r="CL1" s="39" t="s">
        <v>3027</v>
      </c>
      <c r="CM1" s="35" t="s">
        <v>3030</v>
      </c>
      <c r="CN1" s="39" t="s">
        <v>3034</v>
      </c>
      <c r="CO1" s="39" t="s">
        <v>3244</v>
      </c>
      <c r="CP1" s="39" t="s">
        <v>3035</v>
      </c>
      <c r="CQ1" s="39" t="s">
        <v>3236</v>
      </c>
      <c r="CR1" s="48" t="s">
        <v>3038</v>
      </c>
      <c r="CS1" s="53" t="s">
        <v>3040</v>
      </c>
      <c r="CT1" s="53" t="s">
        <v>3044</v>
      </c>
      <c r="CU1" s="53" t="s">
        <v>3045</v>
      </c>
      <c r="CV1" s="53" t="s">
        <v>3046</v>
      </c>
      <c r="CW1" s="48" t="s">
        <v>2779</v>
      </c>
      <c r="CX1" s="48" t="s">
        <v>3051</v>
      </c>
      <c r="CY1" s="48" t="s">
        <v>3052</v>
      </c>
      <c r="CZ1" s="48" t="s">
        <v>3054</v>
      </c>
      <c r="DA1" s="53" t="s">
        <v>3055</v>
      </c>
      <c r="DB1" s="53" t="s">
        <v>3056</v>
      </c>
      <c r="DC1" s="53" t="s">
        <v>3060</v>
      </c>
      <c r="DD1" s="48" t="s">
        <v>3063</v>
      </c>
      <c r="DE1" s="48" t="s">
        <v>3064</v>
      </c>
      <c r="DF1" s="48" t="s">
        <v>3066</v>
      </c>
      <c r="DG1" s="53" t="s">
        <v>3069</v>
      </c>
      <c r="DH1" s="53" t="s">
        <v>3245</v>
      </c>
      <c r="DI1" s="53" t="s">
        <v>3070</v>
      </c>
      <c r="DJ1" s="59" t="s">
        <v>3192</v>
      </c>
      <c r="DK1" s="59" t="s">
        <v>3193</v>
      </c>
      <c r="DL1" s="59" t="s">
        <v>3194</v>
      </c>
      <c r="DM1" s="59" t="s">
        <v>3195</v>
      </c>
      <c r="DN1" s="59" t="s">
        <v>3237</v>
      </c>
      <c r="DO1" s="59" t="s">
        <v>3196</v>
      </c>
      <c r="DP1" s="63" t="s">
        <v>3079</v>
      </c>
      <c r="DQ1" s="63" t="s">
        <v>3081</v>
      </c>
      <c r="DR1" s="63" t="s">
        <v>2807</v>
      </c>
      <c r="DS1" s="63" t="s">
        <v>2808</v>
      </c>
      <c r="DT1" s="63" t="s">
        <v>3083</v>
      </c>
      <c r="DU1" s="63" t="s">
        <v>3088</v>
      </c>
      <c r="DV1" s="63" t="s">
        <v>3089</v>
      </c>
      <c r="DW1" s="59" t="s">
        <v>3095</v>
      </c>
      <c r="DX1" s="59" t="s">
        <v>2820</v>
      </c>
      <c r="DY1" s="59" t="s">
        <v>3096</v>
      </c>
      <c r="DZ1" s="59" t="s">
        <v>2821</v>
      </c>
      <c r="EA1" s="59" t="s">
        <v>3097</v>
      </c>
      <c r="EB1" s="63" t="s">
        <v>3101</v>
      </c>
      <c r="EC1" s="63" t="s">
        <v>3102</v>
      </c>
      <c r="ED1" s="63" t="s">
        <v>3104</v>
      </c>
      <c r="EE1" s="59" t="s">
        <v>3238</v>
      </c>
      <c r="EF1" s="59" t="s">
        <v>3239</v>
      </c>
      <c r="EG1" s="59" t="s">
        <v>3110</v>
      </c>
      <c r="EH1" s="63" t="s">
        <v>3240</v>
      </c>
      <c r="EI1" s="63" t="s">
        <v>3109</v>
      </c>
      <c r="EJ1" s="63" t="s">
        <v>3241</v>
      </c>
      <c r="EK1" s="63" t="s">
        <v>3115</v>
      </c>
      <c r="EL1" s="63" t="s">
        <v>3211</v>
      </c>
      <c r="EM1" s="59" t="s">
        <v>2837</v>
      </c>
      <c r="EN1" s="59" t="s">
        <v>3122</v>
      </c>
      <c r="EO1" s="59" t="s">
        <v>3123</v>
      </c>
      <c r="EP1" s="59" t="s">
        <v>3124</v>
      </c>
      <c r="EQ1" s="59" t="s">
        <v>3125</v>
      </c>
      <c r="ER1" s="59" t="s">
        <v>3126</v>
      </c>
      <c r="ES1" s="67" t="s">
        <v>3131</v>
      </c>
      <c r="ET1" s="67" t="s">
        <v>3132</v>
      </c>
      <c r="EU1" s="67" t="s">
        <v>3133</v>
      </c>
      <c r="EV1" s="67" t="s">
        <v>3242</v>
      </c>
      <c r="EW1" s="73" t="s">
        <v>3142</v>
      </c>
      <c r="EX1" s="73" t="s">
        <v>3143</v>
      </c>
      <c r="EY1" s="73" t="s">
        <v>3149</v>
      </c>
      <c r="EZ1" s="73" t="s">
        <v>3144</v>
      </c>
      <c r="FA1" s="73" t="s">
        <v>3145</v>
      </c>
      <c r="FB1" s="73" t="s">
        <v>3146</v>
      </c>
      <c r="FC1" s="73" t="s">
        <v>3147</v>
      </c>
      <c r="FD1" s="73" t="s">
        <v>3148</v>
      </c>
      <c r="FE1" s="67" t="s">
        <v>2878</v>
      </c>
      <c r="FF1" s="67" t="s">
        <v>2879</v>
      </c>
      <c r="FG1" s="67" t="s">
        <v>3288</v>
      </c>
      <c r="FH1" s="67" t="s">
        <v>3289</v>
      </c>
      <c r="FI1" s="67" t="s">
        <v>3291</v>
      </c>
      <c r="FJ1" s="67" t="s">
        <v>2880</v>
      </c>
      <c r="FK1" s="67" t="s">
        <v>2881</v>
      </c>
      <c r="FL1" s="67" t="s">
        <v>2882</v>
      </c>
      <c r="FM1" s="67" t="s">
        <v>2883</v>
      </c>
      <c r="FN1" s="67" t="s">
        <v>2884</v>
      </c>
      <c r="FO1" s="67" t="s">
        <v>2885</v>
      </c>
      <c r="FP1" s="73" t="s">
        <v>2873</v>
      </c>
      <c r="FQ1" s="73" t="s">
        <v>2874</v>
      </c>
      <c r="FR1" s="73" t="s">
        <v>2875</v>
      </c>
    </row>
    <row r="2" spans="1:188" s="120" customFormat="1" ht="33" customHeight="1" thickBot="1">
      <c r="A2" s="119"/>
      <c r="B2" s="119"/>
      <c r="C2" s="119"/>
      <c r="D2" s="119"/>
      <c r="H2" s="121" t="s">
        <v>2663</v>
      </c>
      <c r="I2" s="122" t="s">
        <v>2663</v>
      </c>
      <c r="J2" s="122" t="s">
        <v>2663</v>
      </c>
      <c r="K2" s="122" t="s">
        <v>2663</v>
      </c>
      <c r="L2" s="122" t="s">
        <v>2663</v>
      </c>
      <c r="M2" s="122" t="s">
        <v>2663</v>
      </c>
      <c r="N2" s="123" t="s">
        <v>2668</v>
      </c>
      <c r="O2" s="124" t="s">
        <v>2671</v>
      </c>
      <c r="P2" s="124" t="s">
        <v>2671</v>
      </c>
      <c r="Q2" s="124" t="s">
        <v>2671</v>
      </c>
      <c r="R2" s="124" t="s">
        <v>2671</v>
      </c>
      <c r="S2" s="124" t="s">
        <v>2671</v>
      </c>
      <c r="T2" s="124" t="s">
        <v>2671</v>
      </c>
      <c r="U2" s="124" t="s">
        <v>2678</v>
      </c>
      <c r="V2" s="124" t="s">
        <v>2678</v>
      </c>
      <c r="W2" s="122" t="s">
        <v>2683</v>
      </c>
      <c r="X2" s="122" t="s">
        <v>2668</v>
      </c>
      <c r="Y2" s="122" t="s">
        <v>2678</v>
      </c>
      <c r="Z2" s="124" t="s">
        <v>2692</v>
      </c>
      <c r="AA2" s="124" t="s">
        <v>2668</v>
      </c>
      <c r="AB2" s="124" t="s">
        <v>2678</v>
      </c>
      <c r="AC2" s="124" t="s">
        <v>2678</v>
      </c>
      <c r="AD2" s="124" t="s">
        <v>2678</v>
      </c>
      <c r="AE2" s="122" t="s">
        <v>2695</v>
      </c>
      <c r="AF2" s="122" t="s">
        <v>2668</v>
      </c>
      <c r="AG2" s="122" t="s">
        <v>2668</v>
      </c>
      <c r="AH2" s="122" t="s">
        <v>2668</v>
      </c>
      <c r="AI2" s="125" t="s">
        <v>2703</v>
      </c>
      <c r="AJ2" s="125" t="s">
        <v>2703</v>
      </c>
      <c r="AK2" s="125" t="s">
        <v>2703</v>
      </c>
      <c r="AL2" s="125" t="s">
        <v>2668</v>
      </c>
      <c r="AM2" s="126" t="s">
        <v>2703</v>
      </c>
      <c r="AN2" s="126" t="s">
        <v>2668</v>
      </c>
      <c r="AO2" s="126" t="s">
        <v>2668</v>
      </c>
      <c r="AP2" s="125" t="s">
        <v>2703</v>
      </c>
      <c r="AQ2" s="125" t="s">
        <v>2703</v>
      </c>
      <c r="AR2" s="125" t="s">
        <v>2703</v>
      </c>
      <c r="AS2" s="125"/>
      <c r="AT2" s="125"/>
      <c r="AU2" s="125"/>
      <c r="AV2" s="126" t="s">
        <v>2722</v>
      </c>
      <c r="AW2" s="126" t="s">
        <v>2722</v>
      </c>
      <c r="AX2" s="126" t="s">
        <v>2668</v>
      </c>
      <c r="AY2" s="125"/>
      <c r="AZ2" s="125"/>
      <c r="BA2" s="125"/>
      <c r="BB2" s="126" t="s">
        <v>2683</v>
      </c>
      <c r="BC2" s="126" t="s">
        <v>2683</v>
      </c>
      <c r="BD2" s="126" t="s">
        <v>2668</v>
      </c>
      <c r="BE2" s="125" t="s">
        <v>2668</v>
      </c>
      <c r="BF2" s="125" t="s">
        <v>2668</v>
      </c>
      <c r="BG2" s="125" t="s">
        <v>2668</v>
      </c>
      <c r="BH2" s="125" t="s">
        <v>2668</v>
      </c>
      <c r="BI2" s="125" t="s">
        <v>2668</v>
      </c>
      <c r="BJ2" s="125" t="s">
        <v>2668</v>
      </c>
      <c r="BK2" s="125" t="s">
        <v>2668</v>
      </c>
      <c r="BL2" s="125"/>
      <c r="BM2" s="127"/>
      <c r="BN2" s="127" t="s">
        <v>2668</v>
      </c>
      <c r="BO2" s="127" t="s">
        <v>2668</v>
      </c>
      <c r="BP2" s="127" t="s">
        <v>3231</v>
      </c>
      <c r="BQ2" s="127" t="s">
        <v>3231</v>
      </c>
      <c r="BR2" s="127" t="s">
        <v>2746</v>
      </c>
      <c r="BS2" s="127" t="s">
        <v>2746</v>
      </c>
      <c r="BT2" s="127" t="s">
        <v>2741</v>
      </c>
      <c r="BU2" s="128" t="s">
        <v>2668</v>
      </c>
      <c r="BV2" s="128" t="s">
        <v>2668</v>
      </c>
      <c r="BW2" s="128" t="s">
        <v>2668</v>
      </c>
      <c r="BX2" s="128" t="s">
        <v>2748</v>
      </c>
      <c r="BY2" s="128" t="s">
        <v>2748</v>
      </c>
      <c r="BZ2" s="128" t="s">
        <v>2668</v>
      </c>
      <c r="CA2" s="128" t="s">
        <v>2748</v>
      </c>
      <c r="CB2" s="128" t="s">
        <v>2748</v>
      </c>
      <c r="CC2" s="128" t="s">
        <v>2668</v>
      </c>
      <c r="CD2" s="128"/>
      <c r="CE2" s="127" t="s">
        <v>2668</v>
      </c>
      <c r="CF2" s="127" t="s">
        <v>2668</v>
      </c>
      <c r="CG2" s="129" t="s">
        <v>2668</v>
      </c>
      <c r="CH2" s="128" t="s">
        <v>2683</v>
      </c>
      <c r="CI2" s="128" t="s">
        <v>2668</v>
      </c>
      <c r="CJ2" s="128" t="s">
        <v>2683</v>
      </c>
      <c r="CK2" s="128" t="s">
        <v>2683</v>
      </c>
      <c r="CL2" s="128" t="s">
        <v>2668</v>
      </c>
      <c r="CM2" s="127"/>
      <c r="CN2" s="128" t="s">
        <v>2668</v>
      </c>
      <c r="CO2" s="128" t="s">
        <v>2668</v>
      </c>
      <c r="CP2" s="128" t="s">
        <v>2668</v>
      </c>
      <c r="CQ2" s="128"/>
      <c r="CR2" s="130" t="s">
        <v>2692</v>
      </c>
      <c r="CS2" s="131" t="s">
        <v>2683</v>
      </c>
      <c r="CT2" s="131" t="s">
        <v>2668</v>
      </c>
      <c r="CU2" s="131" t="s">
        <v>2668</v>
      </c>
      <c r="CV2" s="131" t="s">
        <v>2668</v>
      </c>
      <c r="CW2" s="130" t="s">
        <v>2777</v>
      </c>
      <c r="CX2" s="130" t="s">
        <v>3224</v>
      </c>
      <c r="CY2" s="130" t="s">
        <v>3048</v>
      </c>
      <c r="CZ2" s="130" t="s">
        <v>2776</v>
      </c>
      <c r="DA2" s="131" t="s">
        <v>2784</v>
      </c>
      <c r="DB2" s="131" t="s">
        <v>2784</v>
      </c>
      <c r="DC2" s="131" t="s">
        <v>2668</v>
      </c>
      <c r="DD2" s="130" t="s">
        <v>2788</v>
      </c>
      <c r="DE2" s="130" t="s">
        <v>2788</v>
      </c>
      <c r="DF2" s="130" t="s">
        <v>2668</v>
      </c>
      <c r="DG2" s="131" t="s">
        <v>2668</v>
      </c>
      <c r="DH2" s="131" t="s">
        <v>2668</v>
      </c>
      <c r="DI2" s="131" t="s">
        <v>2789</v>
      </c>
      <c r="DJ2" s="132" t="s">
        <v>2803</v>
      </c>
      <c r="DK2" s="132" t="s">
        <v>2803</v>
      </c>
      <c r="DL2" s="132" t="s">
        <v>2803</v>
      </c>
      <c r="DM2" s="132" t="s">
        <v>2803</v>
      </c>
      <c r="DN2" s="132" t="s">
        <v>2803</v>
      </c>
      <c r="DO2" s="132"/>
      <c r="DP2" s="133" t="s">
        <v>2803</v>
      </c>
      <c r="DQ2" s="133" t="s">
        <v>2668</v>
      </c>
      <c r="DR2" s="133" t="s">
        <v>2803</v>
      </c>
      <c r="DS2" s="133" t="s">
        <v>2803</v>
      </c>
      <c r="DT2" s="133" t="s">
        <v>2668</v>
      </c>
      <c r="DU2" s="133" t="s">
        <v>2668</v>
      </c>
      <c r="DV2" s="133" t="s">
        <v>2668</v>
      </c>
      <c r="DW2" s="132" t="s">
        <v>2816</v>
      </c>
      <c r="DX2" s="132"/>
      <c r="DY2" s="132" t="s">
        <v>2816</v>
      </c>
      <c r="DZ2" s="132"/>
      <c r="EA2" s="132" t="s">
        <v>2816</v>
      </c>
      <c r="EB2" s="133" t="s">
        <v>2803</v>
      </c>
      <c r="EC2" s="133" t="s">
        <v>2668</v>
      </c>
      <c r="ED2" s="133"/>
      <c r="EE2" s="132" t="s">
        <v>2827</v>
      </c>
      <c r="EF2" s="132" t="s">
        <v>2827</v>
      </c>
      <c r="EG2" s="132" t="s">
        <v>2827</v>
      </c>
      <c r="EH2" s="133" t="s">
        <v>2831</v>
      </c>
      <c r="EI2" s="133" t="s">
        <v>2668</v>
      </c>
      <c r="EJ2" s="133" t="s">
        <v>2831</v>
      </c>
      <c r="EK2" s="133" t="s">
        <v>2668</v>
      </c>
      <c r="EL2" s="133"/>
      <c r="EM2" s="132" t="s">
        <v>2831</v>
      </c>
      <c r="EN2" s="132" t="s">
        <v>2831</v>
      </c>
      <c r="EO2" s="132" t="s">
        <v>2668</v>
      </c>
      <c r="EP2" s="132" t="s">
        <v>2668</v>
      </c>
      <c r="EQ2" s="132" t="s">
        <v>2668</v>
      </c>
      <c r="ER2" s="132" t="s">
        <v>2668</v>
      </c>
      <c r="ES2" s="134" t="s">
        <v>2668</v>
      </c>
      <c r="ET2" s="134" t="s">
        <v>2748</v>
      </c>
      <c r="EU2" s="134" t="s">
        <v>2860</v>
      </c>
      <c r="EV2" s="134" t="s">
        <v>2668</v>
      </c>
      <c r="EW2" s="135" t="s">
        <v>2844</v>
      </c>
      <c r="EX2" s="135" t="s">
        <v>2847</v>
      </c>
      <c r="EY2" s="135"/>
      <c r="EZ2" s="135" t="s">
        <v>2668</v>
      </c>
      <c r="FA2" s="135" t="s">
        <v>2668</v>
      </c>
      <c r="FB2" s="135" t="s">
        <v>2668</v>
      </c>
      <c r="FC2" s="135" t="s">
        <v>2668</v>
      </c>
      <c r="FD2" s="135" t="s">
        <v>2668</v>
      </c>
      <c r="FE2" s="134" t="s">
        <v>2668</v>
      </c>
      <c r="FF2" s="134" t="s">
        <v>2668</v>
      </c>
      <c r="FG2" s="134" t="s">
        <v>2683</v>
      </c>
      <c r="FH2" s="134" t="s">
        <v>2668</v>
      </c>
      <c r="FI2" s="134"/>
      <c r="FJ2" s="134" t="s">
        <v>2683</v>
      </c>
      <c r="FK2" s="134" t="s">
        <v>2668</v>
      </c>
      <c r="FL2" s="134" t="s">
        <v>2668</v>
      </c>
      <c r="FM2" s="134" t="s">
        <v>2668</v>
      </c>
      <c r="FN2" s="134" t="s">
        <v>2668</v>
      </c>
      <c r="FO2" s="134" t="s">
        <v>2668</v>
      </c>
      <c r="FP2" s="135" t="s">
        <v>2668</v>
      </c>
      <c r="FQ2" s="135" t="s">
        <v>2668</v>
      </c>
      <c r="FR2" s="135" t="s">
        <v>2668</v>
      </c>
    </row>
    <row r="3" spans="1:188" s="120" customFormat="1" ht="41.4" customHeight="1" thickBot="1">
      <c r="A3" s="119"/>
      <c r="B3" s="119"/>
      <c r="C3" s="119"/>
      <c r="D3" s="119"/>
      <c r="H3" s="121" t="s">
        <v>3165</v>
      </c>
      <c r="I3" s="121" t="s">
        <v>3165</v>
      </c>
      <c r="J3" s="121" t="s">
        <v>3165</v>
      </c>
      <c r="K3" s="121" t="s">
        <v>3165</v>
      </c>
      <c r="L3" s="121" t="s">
        <v>3165</v>
      </c>
      <c r="M3" s="122" t="s">
        <v>2906</v>
      </c>
      <c r="N3" s="123" t="s">
        <v>2907</v>
      </c>
      <c r="O3" s="124" t="s">
        <v>3166</v>
      </c>
      <c r="P3" s="124" t="s">
        <v>3166</v>
      </c>
      <c r="Q3" s="124" t="s">
        <v>3166</v>
      </c>
      <c r="R3" s="124" t="s">
        <v>3166</v>
      </c>
      <c r="S3" s="124" t="s">
        <v>3166</v>
      </c>
      <c r="T3" s="124" t="s">
        <v>3166</v>
      </c>
      <c r="U3" s="124" t="s">
        <v>3167</v>
      </c>
      <c r="V3" s="124" t="s">
        <v>3167</v>
      </c>
      <c r="W3" s="122" t="s">
        <v>3168</v>
      </c>
      <c r="X3" s="122" t="s">
        <v>2926</v>
      </c>
      <c r="Y3" s="122" t="s">
        <v>3167</v>
      </c>
      <c r="Z3" s="124" t="s">
        <v>3169</v>
      </c>
      <c r="AA3" s="124" t="s">
        <v>3169</v>
      </c>
      <c r="AB3" s="124" t="s">
        <v>3167</v>
      </c>
      <c r="AC3" s="124" t="s">
        <v>3167</v>
      </c>
      <c r="AD3" s="124" t="s">
        <v>3167</v>
      </c>
      <c r="AE3" s="122" t="s">
        <v>3170</v>
      </c>
      <c r="AF3" s="122" t="s">
        <v>3171</v>
      </c>
      <c r="AG3" s="122" t="s">
        <v>3172</v>
      </c>
      <c r="AH3" s="122" t="s">
        <v>3172</v>
      </c>
      <c r="AI3" s="125" t="s">
        <v>3173</v>
      </c>
      <c r="AJ3" s="125" t="s">
        <v>3173</v>
      </c>
      <c r="AK3" s="125" t="s">
        <v>3173</v>
      </c>
      <c r="AL3" s="125" t="s">
        <v>3173</v>
      </c>
      <c r="AM3" s="126" t="s">
        <v>3173</v>
      </c>
      <c r="AN3" s="126" t="s">
        <v>3174</v>
      </c>
      <c r="AO3" s="126" t="s">
        <v>3174</v>
      </c>
      <c r="AP3" s="125" t="s">
        <v>3168</v>
      </c>
      <c r="AQ3" s="125" t="s">
        <v>3168</v>
      </c>
      <c r="AR3" s="125" t="s">
        <v>3168</v>
      </c>
      <c r="AS3" s="125" t="s">
        <v>3168</v>
      </c>
      <c r="AT3" s="125" t="s">
        <v>3168</v>
      </c>
      <c r="AU3" s="125" t="s">
        <v>3168</v>
      </c>
      <c r="AV3" s="126" t="s">
        <v>3175</v>
      </c>
      <c r="AW3" s="126" t="s">
        <v>3175</v>
      </c>
      <c r="AX3" s="126" t="s">
        <v>3175</v>
      </c>
      <c r="AY3" s="125" t="s">
        <v>3176</v>
      </c>
      <c r="AZ3" s="125" t="s">
        <v>3176</v>
      </c>
      <c r="BA3" s="125" t="s">
        <v>3176</v>
      </c>
      <c r="BB3" s="126" t="s">
        <v>3177</v>
      </c>
      <c r="BC3" s="126" t="s">
        <v>3177</v>
      </c>
      <c r="BD3" s="126" t="s">
        <v>3177</v>
      </c>
      <c r="BE3" s="125" t="s">
        <v>3168</v>
      </c>
      <c r="BF3" s="125" t="s">
        <v>3168</v>
      </c>
      <c r="BG3" s="125" t="s">
        <v>3168</v>
      </c>
      <c r="BH3" s="125" t="s">
        <v>3168</v>
      </c>
      <c r="BI3" s="125" t="s">
        <v>3168</v>
      </c>
      <c r="BJ3" s="125" t="s">
        <v>3168</v>
      </c>
      <c r="BK3" s="125" t="s">
        <v>3168</v>
      </c>
      <c r="BL3" s="125" t="s">
        <v>3168</v>
      </c>
      <c r="BM3" s="127" t="s">
        <v>3168</v>
      </c>
      <c r="BN3" s="127" t="s">
        <v>3178</v>
      </c>
      <c r="BO3" s="127" t="s">
        <v>3178</v>
      </c>
      <c r="BP3" s="127" t="s">
        <v>3168</v>
      </c>
      <c r="BQ3" s="127" t="s">
        <v>3179</v>
      </c>
      <c r="BR3" s="127" t="s">
        <v>3168</v>
      </c>
      <c r="BS3" s="127" t="s">
        <v>3179</v>
      </c>
      <c r="BT3" s="127" t="s">
        <v>3178</v>
      </c>
      <c r="BU3" s="128" t="s">
        <v>3168</v>
      </c>
      <c r="BV3" s="128" t="s">
        <v>3168</v>
      </c>
      <c r="BW3" s="128" t="s">
        <v>3168</v>
      </c>
      <c r="BX3" s="128" t="s">
        <v>3178</v>
      </c>
      <c r="BY3" s="128" t="s">
        <v>3178</v>
      </c>
      <c r="BZ3" s="128" t="s">
        <v>3168</v>
      </c>
      <c r="CA3" s="128" t="s">
        <v>3168</v>
      </c>
      <c r="CB3" s="128" t="s">
        <v>3168</v>
      </c>
      <c r="CC3" s="128" t="s">
        <v>3168</v>
      </c>
      <c r="CD3" s="128" t="s">
        <v>3168</v>
      </c>
      <c r="CE3" s="127" t="s">
        <v>3168</v>
      </c>
      <c r="CF3" s="127" t="s">
        <v>3168</v>
      </c>
      <c r="CG3" s="127" t="s">
        <v>3168</v>
      </c>
      <c r="CH3" s="128" t="s">
        <v>3180</v>
      </c>
      <c r="CI3" s="136" t="s">
        <v>3180</v>
      </c>
      <c r="CJ3" s="136" t="s">
        <v>3180</v>
      </c>
      <c r="CK3" s="136" t="s">
        <v>3180</v>
      </c>
      <c r="CL3" s="136" t="s">
        <v>3180</v>
      </c>
      <c r="CM3" s="127" t="s">
        <v>3168</v>
      </c>
      <c r="CN3" s="128" t="s">
        <v>3181</v>
      </c>
      <c r="CO3" s="128" t="s">
        <v>3181</v>
      </c>
      <c r="CP3" s="128" t="s">
        <v>3181</v>
      </c>
      <c r="CQ3" s="128" t="s">
        <v>3181</v>
      </c>
      <c r="CR3" s="137" t="s">
        <v>3168</v>
      </c>
      <c r="CS3" s="131" t="s">
        <v>3168</v>
      </c>
      <c r="CT3" s="131" t="s">
        <v>3168</v>
      </c>
      <c r="CU3" s="131" t="s">
        <v>3168</v>
      </c>
      <c r="CV3" s="131" t="s">
        <v>3168</v>
      </c>
      <c r="CW3" s="130" t="s">
        <v>3182</v>
      </c>
      <c r="CX3" s="130" t="s">
        <v>3184</v>
      </c>
      <c r="CY3" s="130" t="s">
        <v>3183</v>
      </c>
      <c r="CZ3" s="130" t="s">
        <v>3185</v>
      </c>
      <c r="DA3" s="131" t="s">
        <v>3186</v>
      </c>
      <c r="DB3" s="131" t="s">
        <v>3186</v>
      </c>
      <c r="DC3" s="131" t="s">
        <v>3186</v>
      </c>
      <c r="DD3" s="130" t="s">
        <v>3187</v>
      </c>
      <c r="DE3" s="130" t="s">
        <v>3187</v>
      </c>
      <c r="DF3" s="130" t="s">
        <v>3187</v>
      </c>
      <c r="DG3" s="131" t="s">
        <v>3188</v>
      </c>
      <c r="DH3" s="131" t="s">
        <v>3188</v>
      </c>
      <c r="DI3" s="131" t="s">
        <v>3188</v>
      </c>
      <c r="DJ3" s="132" t="s">
        <v>3191</v>
      </c>
      <c r="DK3" s="132" t="s">
        <v>3191</v>
      </c>
      <c r="DL3" s="132" t="s">
        <v>3191</v>
      </c>
      <c r="DM3" s="132" t="s">
        <v>3191</v>
      </c>
      <c r="DN3" s="132" t="s">
        <v>3191</v>
      </c>
      <c r="DO3" s="132" t="s">
        <v>3191</v>
      </c>
      <c r="DP3" s="133" t="s">
        <v>3197</v>
      </c>
      <c r="DQ3" s="133" t="s">
        <v>3197</v>
      </c>
      <c r="DR3" s="133" t="s">
        <v>3197</v>
      </c>
      <c r="DS3" s="133" t="s">
        <v>3197</v>
      </c>
      <c r="DT3" s="133" t="s">
        <v>3197</v>
      </c>
      <c r="DU3" s="133" t="s">
        <v>3197</v>
      </c>
      <c r="DV3" s="133" t="s">
        <v>3197</v>
      </c>
      <c r="DW3" s="132" t="s">
        <v>3198</v>
      </c>
      <c r="DX3" s="132" t="s">
        <v>3198</v>
      </c>
      <c r="DY3" s="132" t="s">
        <v>3198</v>
      </c>
      <c r="DZ3" s="132" t="s">
        <v>3198</v>
      </c>
      <c r="EA3" s="132" t="s">
        <v>3198</v>
      </c>
      <c r="EB3" s="133" t="s">
        <v>3199</v>
      </c>
      <c r="EC3" s="133" t="s">
        <v>3199</v>
      </c>
      <c r="ED3" s="133" t="s">
        <v>3199</v>
      </c>
      <c r="EE3" s="132" t="s">
        <v>3200</v>
      </c>
      <c r="EF3" s="132" t="s">
        <v>3200</v>
      </c>
      <c r="EG3" s="132" t="s">
        <v>3200</v>
      </c>
      <c r="EH3" s="133" t="s">
        <v>3201</v>
      </c>
      <c r="EI3" s="133" t="s">
        <v>3201</v>
      </c>
      <c r="EJ3" s="133" t="s">
        <v>3201</v>
      </c>
      <c r="EK3" s="133" t="s">
        <v>3201</v>
      </c>
      <c r="EL3" s="133" t="s">
        <v>3201</v>
      </c>
      <c r="EM3" s="132" t="s">
        <v>3202</v>
      </c>
      <c r="EN3" s="132" t="s">
        <v>3202</v>
      </c>
      <c r="EO3" s="132" t="s">
        <v>3202</v>
      </c>
      <c r="EP3" s="132" t="s">
        <v>3202</v>
      </c>
      <c r="EQ3" s="132" t="s">
        <v>3202</v>
      </c>
      <c r="ER3" s="132" t="s">
        <v>3202</v>
      </c>
      <c r="ES3" s="134" t="s">
        <v>3203</v>
      </c>
      <c r="ET3" s="134" t="s">
        <v>3214</v>
      </c>
      <c r="EU3" s="134" t="s">
        <v>3203</v>
      </c>
      <c r="EV3" s="134" t="s">
        <v>3214</v>
      </c>
      <c r="EW3" s="138" t="s">
        <v>2876</v>
      </c>
      <c r="EX3" s="138" t="s">
        <v>2876</v>
      </c>
      <c r="EY3" s="138" t="s">
        <v>2876</v>
      </c>
      <c r="EZ3" s="138" t="s">
        <v>2876</v>
      </c>
      <c r="FA3" s="138" t="s">
        <v>2876</v>
      </c>
      <c r="FB3" s="138" t="s">
        <v>2876</v>
      </c>
      <c r="FC3" s="138" t="s">
        <v>2876</v>
      </c>
      <c r="FD3" s="138" t="s">
        <v>2876</v>
      </c>
      <c r="FE3" s="134" t="s">
        <v>2877</v>
      </c>
      <c r="FF3" s="134" t="s">
        <v>2877</v>
      </c>
      <c r="FG3" s="134" t="s">
        <v>3168</v>
      </c>
      <c r="FH3" s="134" t="s">
        <v>3168</v>
      </c>
      <c r="FI3" s="134" t="s">
        <v>3292</v>
      </c>
      <c r="FJ3" s="134" t="s">
        <v>2877</v>
      </c>
      <c r="FK3" s="134" t="s">
        <v>2877</v>
      </c>
      <c r="FL3" s="134" t="s">
        <v>2877</v>
      </c>
      <c r="FM3" s="134" t="s">
        <v>2877</v>
      </c>
      <c r="FN3" s="134" t="s">
        <v>2877</v>
      </c>
      <c r="FO3" s="134" t="s">
        <v>2877</v>
      </c>
      <c r="FP3" s="135" t="s">
        <v>3204</v>
      </c>
      <c r="FQ3" s="135" t="s">
        <v>3204</v>
      </c>
      <c r="FR3" s="135" t="s">
        <v>3204</v>
      </c>
    </row>
    <row r="4" spans="1:188" s="101" customFormat="1" ht="65.400000000000006" customHeight="1">
      <c r="A4" s="98" t="s">
        <v>8</v>
      </c>
      <c r="B4" s="99" t="s">
        <v>11</v>
      </c>
      <c r="C4" s="99" t="s">
        <v>13</v>
      </c>
      <c r="D4" s="99" t="s">
        <v>15</v>
      </c>
      <c r="E4" s="99" t="s">
        <v>17</v>
      </c>
      <c r="F4" s="99" t="s">
        <v>19</v>
      </c>
      <c r="G4" s="99" t="s">
        <v>21</v>
      </c>
      <c r="H4" s="99" t="s">
        <v>2897</v>
      </c>
      <c r="I4" s="99" t="s">
        <v>2898</v>
      </c>
      <c r="J4" s="99" t="s">
        <v>2899</v>
      </c>
      <c r="K4" s="99" t="s">
        <v>2900</v>
      </c>
      <c r="L4" s="99" t="s">
        <v>2901</v>
      </c>
      <c r="M4" s="99" t="s">
        <v>2902</v>
      </c>
      <c r="N4" s="100" t="s">
        <v>2903</v>
      </c>
      <c r="O4" s="99" t="s">
        <v>2914</v>
      </c>
      <c r="P4" s="99" t="s">
        <v>2915</v>
      </c>
      <c r="Q4" s="99" t="s">
        <v>2916</v>
      </c>
      <c r="R4" s="99" t="s">
        <v>2917</v>
      </c>
      <c r="S4" s="99" t="s">
        <v>2918</v>
      </c>
      <c r="T4" s="99" t="s">
        <v>2919</v>
      </c>
      <c r="U4" s="114" t="s">
        <v>3158</v>
      </c>
      <c r="V4" s="114" t="s">
        <v>3159</v>
      </c>
      <c r="W4" s="99" t="s">
        <v>2682</v>
      </c>
      <c r="X4" s="99" t="s">
        <v>2924</v>
      </c>
      <c r="Y4" s="114" t="s">
        <v>3160</v>
      </c>
      <c r="Z4" s="100" t="s">
        <v>2927</v>
      </c>
      <c r="AA4" s="100" t="s">
        <v>2930</v>
      </c>
      <c r="AB4" s="114" t="s">
        <v>3161</v>
      </c>
      <c r="AC4" s="114" t="s">
        <v>3162</v>
      </c>
      <c r="AD4" s="114" t="s">
        <v>3163</v>
      </c>
      <c r="AE4" s="100" t="s">
        <v>2935</v>
      </c>
      <c r="AF4" s="100" t="s">
        <v>3164</v>
      </c>
      <c r="AG4" s="100" t="s">
        <v>2938</v>
      </c>
      <c r="AH4" s="100" t="s">
        <v>2939</v>
      </c>
      <c r="AI4" s="100" t="s">
        <v>2701</v>
      </c>
      <c r="AJ4" s="100" t="s">
        <v>2705</v>
      </c>
      <c r="AK4" s="100" t="s">
        <v>3212</v>
      </c>
      <c r="AL4" s="100" t="s">
        <v>2942</v>
      </c>
      <c r="AM4" s="100" t="s">
        <v>2944</v>
      </c>
      <c r="AN4" s="100" t="s">
        <v>2947</v>
      </c>
      <c r="AO4" s="100" t="s">
        <v>2948</v>
      </c>
      <c r="AP4" s="100" t="s">
        <v>2949</v>
      </c>
      <c r="AQ4" s="100" t="s">
        <v>2950</v>
      </c>
      <c r="AR4" s="100" t="s">
        <v>2951</v>
      </c>
      <c r="AS4" s="100" t="s">
        <v>2955</v>
      </c>
      <c r="AT4" s="100" t="s">
        <v>2956</v>
      </c>
      <c r="AU4" s="100" t="s">
        <v>2959</v>
      </c>
      <c r="AV4" s="100" t="s">
        <v>2718</v>
      </c>
      <c r="AW4" s="100" t="s">
        <v>3286</v>
      </c>
      <c r="AX4" s="100" t="s">
        <v>3285</v>
      </c>
      <c r="AY4" s="100" t="s">
        <v>2724</v>
      </c>
      <c r="AZ4" s="100" t="s">
        <v>2725</v>
      </c>
      <c r="BA4" s="100" t="s">
        <v>2726</v>
      </c>
      <c r="BB4" s="100" t="s">
        <v>2967</v>
      </c>
      <c r="BC4" s="100" t="s">
        <v>2968</v>
      </c>
      <c r="BD4" s="100" t="s">
        <v>2969</v>
      </c>
      <c r="BE4" s="87" t="s">
        <v>2975</v>
      </c>
      <c r="BF4" s="87" t="s">
        <v>2976</v>
      </c>
      <c r="BG4" s="87" t="s">
        <v>2977</v>
      </c>
      <c r="BH4" s="87" t="s">
        <v>2978</v>
      </c>
      <c r="BI4" s="87" t="s">
        <v>2979</v>
      </c>
      <c r="BJ4" s="87" t="s">
        <v>2980</v>
      </c>
      <c r="BK4" s="87" t="s">
        <v>2981</v>
      </c>
      <c r="BL4" s="100" t="s">
        <v>2982</v>
      </c>
      <c r="BM4" s="100" t="s">
        <v>2990</v>
      </c>
      <c r="BN4" s="100" t="s">
        <v>2991</v>
      </c>
      <c r="BO4" s="100" t="s">
        <v>2992</v>
      </c>
      <c r="BP4" s="100" t="s">
        <v>2993</v>
      </c>
      <c r="BQ4" s="100" t="s">
        <v>2994</v>
      </c>
      <c r="BR4" s="100" t="s">
        <v>2995</v>
      </c>
      <c r="BS4" s="100" t="s">
        <v>2996</v>
      </c>
      <c r="BT4" s="100" t="s">
        <v>2997</v>
      </c>
      <c r="BU4" s="100" t="s">
        <v>3000</v>
      </c>
      <c r="BV4" s="100" t="s">
        <v>3001</v>
      </c>
      <c r="BW4" s="100" t="s">
        <v>3002</v>
      </c>
      <c r="BX4" s="100" t="s">
        <v>3007</v>
      </c>
      <c r="BY4" s="100" t="s">
        <v>3006</v>
      </c>
      <c r="BZ4" s="100" t="s">
        <v>3005</v>
      </c>
      <c r="CA4" s="100" t="s">
        <v>3233</v>
      </c>
      <c r="CB4" s="100" t="s">
        <v>3008</v>
      </c>
      <c r="CC4" s="100" t="s">
        <v>3009</v>
      </c>
      <c r="CD4" s="100" t="s">
        <v>2742</v>
      </c>
      <c r="CE4" s="100" t="s">
        <v>3018</v>
      </c>
      <c r="CF4" s="100" t="s">
        <v>3019</v>
      </c>
      <c r="CG4" s="100" t="s">
        <v>3020</v>
      </c>
      <c r="CH4" s="100" t="s">
        <v>3022</v>
      </c>
      <c r="CI4" s="100" t="s">
        <v>3023</v>
      </c>
      <c r="CJ4" s="100" t="s">
        <v>3025</v>
      </c>
      <c r="CK4" s="100" t="s">
        <v>3026</v>
      </c>
      <c r="CL4" s="100" t="s">
        <v>3028</v>
      </c>
      <c r="CM4" s="100" t="s">
        <v>3029</v>
      </c>
      <c r="CN4" s="100" t="s">
        <v>3031</v>
      </c>
      <c r="CO4" s="100" t="s">
        <v>3032</v>
      </c>
      <c r="CP4" s="100" t="s">
        <v>3033</v>
      </c>
      <c r="CQ4" s="100" t="s">
        <v>2768</v>
      </c>
      <c r="CR4" s="100" t="s">
        <v>3037</v>
      </c>
      <c r="CS4" s="100" t="s">
        <v>3039</v>
      </c>
      <c r="CT4" s="100" t="s">
        <v>3041</v>
      </c>
      <c r="CU4" s="100" t="s">
        <v>3042</v>
      </c>
      <c r="CV4" s="100" t="s">
        <v>3043</v>
      </c>
      <c r="CW4" s="100" t="s">
        <v>2775</v>
      </c>
      <c r="CX4" s="100" t="s">
        <v>3047</v>
      </c>
      <c r="CY4" s="100" t="s">
        <v>3049</v>
      </c>
      <c r="CZ4" s="100" t="s">
        <v>3050</v>
      </c>
      <c r="DA4" s="100" t="s">
        <v>3057</v>
      </c>
      <c r="DB4" s="100" t="s">
        <v>3058</v>
      </c>
      <c r="DC4" s="100" t="s">
        <v>3059</v>
      </c>
      <c r="DD4" s="100" t="s">
        <v>3061</v>
      </c>
      <c r="DE4" s="100" t="s">
        <v>3062</v>
      </c>
      <c r="DF4" s="100" t="s">
        <v>3065</v>
      </c>
      <c r="DG4" s="100" t="s">
        <v>3067</v>
      </c>
      <c r="DH4" s="100" t="s">
        <v>3068</v>
      </c>
      <c r="DI4" s="100" t="s">
        <v>2781</v>
      </c>
      <c r="DJ4" s="100" t="s">
        <v>3071</v>
      </c>
      <c r="DK4" s="100" t="s">
        <v>3072</v>
      </c>
      <c r="DL4" s="100" t="s">
        <v>3073</v>
      </c>
      <c r="DM4" s="100" t="s">
        <v>3074</v>
      </c>
      <c r="DN4" s="100" t="s">
        <v>3075</v>
      </c>
      <c r="DO4" s="100" t="s">
        <v>3076</v>
      </c>
      <c r="DP4" s="100" t="s">
        <v>3077</v>
      </c>
      <c r="DQ4" s="100" t="s">
        <v>3080</v>
      </c>
      <c r="DR4" s="100" t="s">
        <v>3084</v>
      </c>
      <c r="DS4" s="100" t="s">
        <v>3085</v>
      </c>
      <c r="DT4" s="100" t="s">
        <v>3082</v>
      </c>
      <c r="DU4" s="100" t="s">
        <v>3086</v>
      </c>
      <c r="DV4" s="100" t="s">
        <v>3087</v>
      </c>
      <c r="DW4" s="100" t="s">
        <v>3090</v>
      </c>
      <c r="DX4" s="100" t="s">
        <v>3091</v>
      </c>
      <c r="DY4" s="100" t="s">
        <v>3092</v>
      </c>
      <c r="DZ4" s="100" t="s">
        <v>3093</v>
      </c>
      <c r="EA4" s="100" t="s">
        <v>3094</v>
      </c>
      <c r="EB4" s="100" t="s">
        <v>3098</v>
      </c>
      <c r="EC4" s="100" t="s">
        <v>3099</v>
      </c>
      <c r="ED4" s="100" t="s">
        <v>3103</v>
      </c>
      <c r="EE4" s="100" t="s">
        <v>3106</v>
      </c>
      <c r="EF4" s="100" t="s">
        <v>3107</v>
      </c>
      <c r="EG4" s="100" t="s">
        <v>3108</v>
      </c>
      <c r="EH4" s="100" t="s">
        <v>3111</v>
      </c>
      <c r="EI4" s="100" t="s">
        <v>3112</v>
      </c>
      <c r="EJ4" s="100" t="s">
        <v>3113</v>
      </c>
      <c r="EK4" s="100" t="s">
        <v>3114</v>
      </c>
      <c r="EL4" s="100" t="s">
        <v>2829</v>
      </c>
      <c r="EM4" s="100" t="s">
        <v>3118</v>
      </c>
      <c r="EN4" s="100" t="s">
        <v>3117</v>
      </c>
      <c r="EO4" s="100" t="s">
        <v>3116</v>
      </c>
      <c r="EP4" s="100" t="s">
        <v>3120</v>
      </c>
      <c r="EQ4" s="100" t="s">
        <v>3121</v>
      </c>
      <c r="ER4" s="100" t="s">
        <v>3119</v>
      </c>
      <c r="ES4" s="100" t="s">
        <v>3127</v>
      </c>
      <c r="ET4" s="100" t="s">
        <v>3128</v>
      </c>
      <c r="EU4" s="100" t="s">
        <v>3129</v>
      </c>
      <c r="EV4" s="100" t="s">
        <v>3130</v>
      </c>
      <c r="EW4" s="100" t="s">
        <v>3141</v>
      </c>
      <c r="EX4" s="100" t="s">
        <v>3140</v>
      </c>
      <c r="EY4" s="100" t="s">
        <v>3139</v>
      </c>
      <c r="EZ4" s="100" t="s">
        <v>3134</v>
      </c>
      <c r="FA4" s="100" t="s">
        <v>3135</v>
      </c>
      <c r="FB4" s="100" t="s">
        <v>3136</v>
      </c>
      <c r="FC4" s="100" t="s">
        <v>3137</v>
      </c>
      <c r="FD4" s="100" t="s">
        <v>3138</v>
      </c>
      <c r="FE4" s="100" t="s">
        <v>3150</v>
      </c>
      <c r="FF4" s="100" t="s">
        <v>3151</v>
      </c>
      <c r="FG4" s="100" t="s">
        <v>3290</v>
      </c>
      <c r="FH4" s="100" t="s">
        <v>3287</v>
      </c>
      <c r="FI4" s="100" t="s">
        <v>3293</v>
      </c>
      <c r="FJ4" s="100" t="s">
        <v>3152</v>
      </c>
      <c r="FK4" s="100" t="s">
        <v>3153</v>
      </c>
      <c r="FL4" s="100" t="s">
        <v>3154</v>
      </c>
      <c r="FM4" s="100" t="s">
        <v>3155</v>
      </c>
      <c r="FN4" s="100" t="s">
        <v>3156</v>
      </c>
      <c r="FO4" s="100" t="s">
        <v>3157</v>
      </c>
      <c r="FP4" s="100" t="s">
        <v>2870</v>
      </c>
      <c r="FQ4" s="100" t="s">
        <v>2871</v>
      </c>
      <c r="FR4" s="118" t="s">
        <v>2872</v>
      </c>
      <c r="FS4" s="97"/>
      <c r="FT4" s="97"/>
      <c r="FU4" s="97"/>
      <c r="FV4" s="97"/>
      <c r="FW4" s="97"/>
      <c r="FX4" s="97"/>
      <c r="FY4" s="97"/>
      <c r="FZ4" s="97"/>
      <c r="GA4" s="97"/>
      <c r="GB4" s="97"/>
      <c r="GC4" s="97"/>
      <c r="GD4" s="97"/>
      <c r="GE4" s="97"/>
      <c r="GF4" s="97"/>
    </row>
    <row r="5" spans="1:188">
      <c r="A5" s="88" t="s">
        <v>1253</v>
      </c>
      <c r="B5" s="89" t="s">
        <v>1254</v>
      </c>
      <c r="C5" s="89" t="s">
        <v>190</v>
      </c>
      <c r="D5" s="89" t="s">
        <v>191</v>
      </c>
      <c r="E5" s="90" t="s">
        <v>27</v>
      </c>
      <c r="F5" s="90" t="s">
        <v>42</v>
      </c>
      <c r="G5" s="90" t="s">
        <v>32</v>
      </c>
      <c r="H5" s="115">
        <v>1753.4869243117889</v>
      </c>
      <c r="I5" s="115">
        <v>8560939.9765827805</v>
      </c>
      <c r="J5" s="115">
        <v>10827920.415405899</v>
      </c>
      <c r="K5" s="115">
        <v>3653270.77209325</v>
      </c>
      <c r="L5" s="115">
        <v>23043884.6510063</v>
      </c>
      <c r="M5" s="115">
        <v>3.2438809379663498</v>
      </c>
      <c r="N5" s="115">
        <v>3.1342089500000003E-2</v>
      </c>
      <c r="O5" s="116">
        <v>1060</v>
      </c>
      <c r="P5" s="116">
        <v>161</v>
      </c>
      <c r="Q5" s="116">
        <v>605</v>
      </c>
      <c r="R5" s="116">
        <v>6</v>
      </c>
      <c r="S5" s="116"/>
      <c r="T5" s="116">
        <v>1832</v>
      </c>
      <c r="U5" s="116">
        <v>0.79999999999999982</v>
      </c>
      <c r="V5" s="116">
        <v>18.799999999999983</v>
      </c>
      <c r="W5" s="115">
        <v>7103801</v>
      </c>
      <c r="X5" s="115">
        <v>0.12696637416000001</v>
      </c>
      <c r="Y5" s="115">
        <v>3.3</v>
      </c>
      <c r="Z5" s="116">
        <v>200781</v>
      </c>
      <c r="AA5" s="116">
        <v>0.12625198599469073</v>
      </c>
      <c r="AB5" s="116">
        <v>250.1</v>
      </c>
      <c r="AC5" s="116">
        <v>251.8</v>
      </c>
      <c r="AD5" s="116">
        <v>257.29999999999995</v>
      </c>
      <c r="AE5" s="115">
        <v>1375.6043999999999</v>
      </c>
      <c r="AF5" s="115">
        <v>6.6358147612156297E-4</v>
      </c>
      <c r="AG5" s="115">
        <v>0.18</v>
      </c>
      <c r="AH5" s="115">
        <v>0.27</v>
      </c>
      <c r="AI5" s="111">
        <v>6902389</v>
      </c>
      <c r="AJ5" s="111">
        <v>7020210</v>
      </c>
      <c r="AK5" s="111">
        <v>7103801</v>
      </c>
      <c r="AL5" s="109">
        <v>2.6181859642455674E-3</v>
      </c>
      <c r="AM5" s="110">
        <f t="shared" ref="AM5:AM36" si="0">AK5-AI5</f>
        <v>201412</v>
      </c>
      <c r="AN5" s="110">
        <v>8.7400166374342891E-3</v>
      </c>
      <c r="AO5" s="110">
        <v>-6.1218306731887218E-3</v>
      </c>
      <c r="AP5" s="109">
        <v>2209149.3083421947</v>
      </c>
      <c r="AQ5" s="109">
        <v>1070980.9954388258</v>
      </c>
      <c r="AR5" s="109">
        <v>3823670.6962189791</v>
      </c>
      <c r="AS5" s="149">
        <v>57.775616256041687</v>
      </c>
      <c r="AT5" s="149">
        <v>28.009237210146289</v>
      </c>
      <c r="AU5" s="149">
        <v>85.784853466187911</v>
      </c>
      <c r="AV5" s="151">
        <v>3.635427678971948</v>
      </c>
      <c r="AW5" s="151">
        <v>3.6790270108484782</v>
      </c>
      <c r="AX5" s="151">
        <v>1.1992903098779159E-2</v>
      </c>
      <c r="AY5" s="109">
        <v>0.92940850519066809</v>
      </c>
      <c r="AZ5" s="109">
        <v>0.91405498989999123</v>
      </c>
      <c r="BA5" s="109">
        <v>0.92173744283882952</v>
      </c>
      <c r="BB5" s="110">
        <v>177535</v>
      </c>
      <c r="BC5" s="110">
        <v>322572</v>
      </c>
      <c r="BD5" s="110">
        <v>0.81694877066493921</v>
      </c>
      <c r="BE5" s="109">
        <v>0.149253640866197</v>
      </c>
      <c r="BF5" s="109">
        <v>0.28004369926990202</v>
      </c>
      <c r="BG5" s="109">
        <v>0.21986399248087801</v>
      </c>
      <c r="BH5" s="109">
        <v>4.7986758217396203E-2</v>
      </c>
      <c r="BI5" s="109">
        <v>4.3935248647797097E-2</v>
      </c>
      <c r="BJ5" s="109">
        <v>0.20840676485597401</v>
      </c>
      <c r="BK5" s="109">
        <v>5.0509895661855701E-2</v>
      </c>
      <c r="BL5" s="109" t="s">
        <v>2886</v>
      </c>
      <c r="BM5" s="108">
        <v>124.2</v>
      </c>
      <c r="BN5" s="108">
        <v>1.8772717900915611E-2</v>
      </c>
      <c r="BO5" s="108">
        <v>4.6011797066611446E-2</v>
      </c>
      <c r="BP5" s="108">
        <v>4071239</v>
      </c>
      <c r="BQ5" s="108">
        <v>3892154</v>
      </c>
      <c r="BR5" s="108">
        <v>3641653</v>
      </c>
      <c r="BS5" s="108">
        <v>3574549</v>
      </c>
      <c r="BT5" s="108">
        <v>1</v>
      </c>
      <c r="BU5" s="47">
        <v>0.67372618219789959</v>
      </c>
      <c r="BV5" s="47">
        <v>0.77941536471566242</v>
      </c>
      <c r="BW5" s="47">
        <v>0.63719847638500438</v>
      </c>
      <c r="BX5" s="47">
        <v>-0.78057794979992101</v>
      </c>
      <c r="BY5" s="47">
        <v>11.655544459223099</v>
      </c>
      <c r="BZ5" s="47">
        <v>0.64980640170247284</v>
      </c>
      <c r="CA5" s="47">
        <v>-0.67605150725014163</v>
      </c>
      <c r="CB5" s="47">
        <v>4.9267547477997002</v>
      </c>
      <c r="CC5" s="47">
        <v>0.17895270412024164</v>
      </c>
      <c r="CD5" s="47">
        <v>5</v>
      </c>
      <c r="CE5" s="108">
        <v>0.47054019499230965</v>
      </c>
      <c r="CF5" s="108">
        <v>0.3750810878905429</v>
      </c>
      <c r="CG5" s="108">
        <v>0.15437871711714746</v>
      </c>
      <c r="CH5" s="47">
        <v>616237</v>
      </c>
      <c r="CI5" s="47">
        <v>0.127241497264381</v>
      </c>
      <c r="CJ5" s="47">
        <v>177627</v>
      </c>
      <c r="CK5" s="47">
        <v>152616</v>
      </c>
      <c r="CL5" s="47">
        <v>0.46213242975627039</v>
      </c>
      <c r="CM5" s="108">
        <v>1</v>
      </c>
      <c r="CN5" s="47">
        <v>0.24017170117247907</v>
      </c>
      <c r="CO5" s="47">
        <v>3.5994460228878786</v>
      </c>
      <c r="CP5" s="47">
        <v>0.40851898366402056</v>
      </c>
      <c r="CQ5" s="47" t="s">
        <v>2759</v>
      </c>
      <c r="CR5" s="106">
        <v>10.100841058265582</v>
      </c>
      <c r="CS5" s="107">
        <v>3300753.7652028599</v>
      </c>
      <c r="CT5" s="107">
        <v>0.52966078643601677</v>
      </c>
      <c r="CU5" s="107">
        <v>0.14262677062056361</v>
      </c>
      <c r="CV5" s="107">
        <v>0.25713022109997913</v>
      </c>
      <c r="CW5" s="106">
        <v>2455.6687518057752</v>
      </c>
      <c r="CX5" s="106">
        <v>1372.383389204065</v>
      </c>
      <c r="CY5" s="106">
        <v>4.7441067174681564</v>
      </c>
      <c r="CZ5" s="106">
        <v>3370.1190043657002</v>
      </c>
      <c r="DA5" s="107">
        <v>4498</v>
      </c>
      <c r="DB5" s="107">
        <v>75646</v>
      </c>
      <c r="DC5" s="107">
        <v>0.32610115015388552</v>
      </c>
      <c r="DD5" s="106">
        <v>1379424918</v>
      </c>
      <c r="DE5" s="106">
        <v>1372063927</v>
      </c>
      <c r="DF5" s="106">
        <v>-6.6703440179554589E-4</v>
      </c>
      <c r="DG5" s="107">
        <v>0.12765141733423702</v>
      </c>
      <c r="DH5" s="107">
        <v>0.462082087350356</v>
      </c>
      <c r="DI5" s="107">
        <v>5773771.3369379602</v>
      </c>
      <c r="DJ5" s="102">
        <v>224396.84568025701</v>
      </c>
      <c r="DK5" s="102">
        <v>31.588278680703102</v>
      </c>
      <c r="DL5" s="102">
        <v>9.1351994474046805</v>
      </c>
      <c r="DM5" s="102">
        <v>12.1514924745775</v>
      </c>
      <c r="DN5" s="102">
        <v>10.3015867587208</v>
      </c>
      <c r="DO5" s="102">
        <v>1</v>
      </c>
      <c r="DP5" s="103">
        <v>-12729.25</v>
      </c>
      <c r="DQ5" s="103">
        <v>-0.2510836386589016</v>
      </c>
      <c r="DR5" s="103">
        <v>89550.5</v>
      </c>
      <c r="DS5" s="103">
        <v>68625.25</v>
      </c>
      <c r="DT5" s="103">
        <v>-0.23366982875584169</v>
      </c>
      <c r="DU5" s="103">
        <v>0.85575457423464973</v>
      </c>
      <c r="DV5" s="103">
        <v>0.83946506570103574</v>
      </c>
      <c r="DW5" s="102">
        <v>47</v>
      </c>
      <c r="DX5" s="102" t="s">
        <v>2812</v>
      </c>
      <c r="DY5" s="102">
        <v>41</v>
      </c>
      <c r="DZ5" s="102" t="s">
        <v>2812</v>
      </c>
      <c r="EA5" s="102">
        <v>57</v>
      </c>
      <c r="EB5" s="103">
        <v>822185.37951082294</v>
      </c>
      <c r="EC5" s="103">
        <v>0.22833243803250219</v>
      </c>
      <c r="ED5" s="103">
        <v>7.570827718943038</v>
      </c>
      <c r="EE5" s="102">
        <v>32.586068855084058</v>
      </c>
      <c r="EF5" s="102">
        <v>27.034747798238591</v>
      </c>
      <c r="EG5" s="102">
        <v>-5.5513210568454756</v>
      </c>
      <c r="EH5" s="103">
        <v>901424</v>
      </c>
      <c r="EI5" s="103">
        <v>0.27879071295472935</v>
      </c>
      <c r="EJ5" s="103">
        <v>853237</v>
      </c>
      <c r="EK5" s="103">
        <v>5.4554596202461919E-2</v>
      </c>
      <c r="EL5" s="103">
        <v>14.871927083333333</v>
      </c>
      <c r="EM5" s="102">
        <v>2814203</v>
      </c>
      <c r="EN5" s="102">
        <v>261890</v>
      </c>
      <c r="EO5" s="102">
        <v>9.3060095522604441E-2</v>
      </c>
      <c r="EP5" s="102">
        <v>7.613949668876055E-2</v>
      </c>
      <c r="EQ5" s="102">
        <v>1.6920598833843899E-2</v>
      </c>
      <c r="ER5" s="102">
        <v>0.18182443010424224</v>
      </c>
      <c r="ES5" s="91">
        <v>0.18600000000000003</v>
      </c>
      <c r="ET5" s="91">
        <v>1.1000000000000014</v>
      </c>
      <c r="EU5" s="91">
        <v>24930</v>
      </c>
      <c r="EV5" s="91">
        <v>0.1467341306347747</v>
      </c>
      <c r="EW5" s="75">
        <v>315674</v>
      </c>
      <c r="EX5" s="75">
        <v>113.64218149103189</v>
      </c>
      <c r="EY5" s="75" t="s">
        <v>2854</v>
      </c>
      <c r="EZ5" s="75">
        <v>0.25792114649923653</v>
      </c>
      <c r="FA5" s="75">
        <v>0.12303515652223497</v>
      </c>
      <c r="FB5" s="75">
        <v>8.4935724830046203E-2</v>
      </c>
      <c r="FC5" s="75">
        <v>8.9918713609609929E-2</v>
      </c>
      <c r="FD5" s="75">
        <v>0.44418925853887237</v>
      </c>
      <c r="FE5" s="91">
        <v>0.48527996921300748</v>
      </c>
      <c r="FF5" s="91">
        <v>0.51472003078699247</v>
      </c>
      <c r="FG5" s="91" t="e">
        <f>VLOOKUP(A5,#REF!,2,FALSE)</f>
        <v>#REF!</v>
      </c>
      <c r="FH5" s="91" t="e">
        <f>VLOOKUP(A5,#REF!,3,FALSE)</f>
        <v>#REF!</v>
      </c>
      <c r="FI5" s="91" t="e">
        <f>VLOOKUP(A5,#REF!,4,FALSE)</f>
        <v>#REF!</v>
      </c>
      <c r="FJ5" s="91">
        <v>5197</v>
      </c>
      <c r="FK5" s="91">
        <v>5.9264960554165864E-2</v>
      </c>
      <c r="FL5" s="91">
        <v>0.38002693861843373</v>
      </c>
      <c r="FM5" s="91">
        <v>0.37925726380604197</v>
      </c>
      <c r="FN5" s="91">
        <v>0.15335770636905907</v>
      </c>
      <c r="FO5" s="91">
        <v>2.8093130652299403E-2</v>
      </c>
      <c r="FP5" s="75">
        <v>0.14419393223430668</v>
      </c>
      <c r="FQ5" s="75">
        <v>1.020087696713351E-2</v>
      </c>
      <c r="FR5" s="92">
        <v>9.9040218046648545E-2</v>
      </c>
    </row>
    <row r="6" spans="1:188">
      <c r="A6" s="88" t="s">
        <v>1497</v>
      </c>
      <c r="B6" s="89" t="s">
        <v>1498</v>
      </c>
      <c r="C6" s="89" t="s">
        <v>26</v>
      </c>
      <c r="D6" s="89" t="s">
        <v>191</v>
      </c>
      <c r="E6" s="90" t="s">
        <v>27</v>
      </c>
      <c r="F6" s="90" t="s">
        <v>512</v>
      </c>
      <c r="G6" s="90" t="s">
        <v>32</v>
      </c>
      <c r="H6" s="115">
        <v>1836.19387802808</v>
      </c>
      <c r="I6" s="115">
        <v>238769.274935961</v>
      </c>
      <c r="J6" s="115">
        <v>431549.00629986438</v>
      </c>
      <c r="K6" s="115">
        <v>90216.739900360539</v>
      </c>
      <c r="L6" s="115">
        <v>762371.21501421416</v>
      </c>
      <c r="M6" s="115">
        <v>2.8461873873530061</v>
      </c>
      <c r="N6" s="115">
        <v>-0.3236645574</v>
      </c>
      <c r="O6" s="116">
        <v>66</v>
      </c>
      <c r="P6" s="116">
        <v>20</v>
      </c>
      <c r="Q6" s="116">
        <v>96</v>
      </c>
      <c r="R6" s="116"/>
      <c r="S6" s="116"/>
      <c r="T6" s="116">
        <v>182</v>
      </c>
      <c r="U6" s="116">
        <v>0.89999999999999947</v>
      </c>
      <c r="V6" s="116">
        <v>16.299999999999997</v>
      </c>
      <c r="W6" s="115">
        <v>267857</v>
      </c>
      <c r="X6" s="115">
        <v>2.4708262539999998E-2</v>
      </c>
      <c r="Y6" s="115">
        <v>2.7</v>
      </c>
      <c r="Z6" s="116">
        <v>9785</v>
      </c>
      <c r="AA6" s="116">
        <v>0</v>
      </c>
      <c r="AB6" s="116">
        <v>248.7</v>
      </c>
      <c r="AC6" s="116">
        <v>250.29999999999998</v>
      </c>
      <c r="AD6" s="116">
        <v>255.89999999999998</v>
      </c>
      <c r="AE6" s="115">
        <v>2014.7628000000009</v>
      </c>
      <c r="AF6" s="115">
        <v>1.9830342519685049E-2</v>
      </c>
      <c r="AG6" s="115">
        <v>0.18</v>
      </c>
      <c r="AH6" s="115">
        <v>0.26</v>
      </c>
      <c r="AI6" s="109">
        <v>261451</v>
      </c>
      <c r="AJ6" s="109">
        <v>264238</v>
      </c>
      <c r="AK6" s="109">
        <v>267857</v>
      </c>
      <c r="AL6" s="109">
        <v>2.2030021936720878E-3</v>
      </c>
      <c r="AM6" s="110">
        <f t="shared" si="0"/>
        <v>6406</v>
      </c>
      <c r="AN6" s="110">
        <v>5.9574560911885843E-3</v>
      </c>
      <c r="AO6" s="110">
        <v>-3.7544538975164965E-3</v>
      </c>
      <c r="AP6" s="109">
        <v>84293.553301745604</v>
      </c>
      <c r="AQ6" s="109">
        <v>48192.453681616425</v>
      </c>
      <c r="AR6" s="109">
        <v>135370.99301663798</v>
      </c>
      <c r="AS6" s="109">
        <v>62.26854913547497</v>
      </c>
      <c r="AT6" s="109">
        <v>35.600280833940005</v>
      </c>
      <c r="AU6" s="109">
        <v>97.86882996941479</v>
      </c>
      <c r="AV6" s="110">
        <v>3.0522528842192238</v>
      </c>
      <c r="AW6" s="110">
        <v>2.6862179469974214</v>
      </c>
      <c r="AX6" s="110">
        <v>-0.11992287372854274</v>
      </c>
      <c r="AY6" s="109">
        <v>0.7519374672467567</v>
      </c>
      <c r="AZ6" s="109">
        <v>0.79415361358406367</v>
      </c>
      <c r="BA6" s="109">
        <v>0.77293110233719653</v>
      </c>
      <c r="BB6" s="110">
        <v>9418</v>
      </c>
      <c r="BC6" s="110">
        <v>15562</v>
      </c>
      <c r="BD6" s="110">
        <v>0.6523678063283076</v>
      </c>
      <c r="BE6" s="109">
        <v>0.22940664067279101</v>
      </c>
      <c r="BF6" s="109">
        <v>0.31934453148527597</v>
      </c>
      <c r="BG6" s="109">
        <v>0.205842903510188</v>
      </c>
      <c r="BH6" s="109">
        <v>3.9445668302678399E-2</v>
      </c>
      <c r="BI6" s="109">
        <v>2.79027838167243E-2</v>
      </c>
      <c r="BJ6" s="109">
        <v>0.15016898338189999</v>
      </c>
      <c r="BK6" s="109">
        <v>2.7888488830443099E-2</v>
      </c>
      <c r="BL6" s="109" t="s">
        <v>2892</v>
      </c>
      <c r="BM6" s="108">
        <v>108.5</v>
      </c>
      <c r="BN6" s="108">
        <v>4.3933470807888592E-2</v>
      </c>
      <c r="BO6" s="108">
        <v>-2.9519172245891664E-2</v>
      </c>
      <c r="BP6" s="108">
        <v>133938</v>
      </c>
      <c r="BQ6" s="108">
        <v>138012</v>
      </c>
      <c r="BR6" s="108">
        <v>131117</v>
      </c>
      <c r="BS6" s="108">
        <v>125599</v>
      </c>
      <c r="BT6" s="108">
        <v>4</v>
      </c>
      <c r="BU6" s="47">
        <v>0.71059108962222373</v>
      </c>
      <c r="BV6" s="47">
        <v>0.82973679625053476</v>
      </c>
      <c r="BW6" s="47">
        <v>0.68480403063436046</v>
      </c>
      <c r="BX6" s="47">
        <v>-2.4096004279965944</v>
      </c>
      <c r="BY6" s="47">
        <v>14.48115523128396</v>
      </c>
      <c r="BZ6" s="47">
        <v>0.6853855415222474</v>
      </c>
      <c r="CA6" s="47">
        <v>-2.3374875269617013</v>
      </c>
      <c r="CB6" s="47">
        <v>5.0547331391681993</v>
      </c>
      <c r="CC6" s="47">
        <v>0.19223566049868321</v>
      </c>
      <c r="CD6" s="47">
        <v>5</v>
      </c>
      <c r="CE6" s="108">
        <v>0.44279757636138167</v>
      </c>
      <c r="CF6" s="108">
        <v>0.45088191464838262</v>
      </c>
      <c r="CG6" s="108">
        <v>0.10632050899023571</v>
      </c>
      <c r="CH6" s="47">
        <v>16934</v>
      </c>
      <c r="CI6" s="47">
        <v>0.13544320772428589</v>
      </c>
      <c r="CJ6" s="47">
        <v>2707</v>
      </c>
      <c r="CK6" s="47">
        <v>1376</v>
      </c>
      <c r="CL6" s="47">
        <v>0.33700710262062211</v>
      </c>
      <c r="CM6" s="108">
        <v>1</v>
      </c>
      <c r="CN6" s="47">
        <v>0.18947902399431846</v>
      </c>
      <c r="CO6" s="47">
        <v>-4.4059389618858589</v>
      </c>
      <c r="CP6" s="47">
        <v>0.42620605691675545</v>
      </c>
      <c r="CQ6" s="47" t="s">
        <v>2759</v>
      </c>
      <c r="CR6" s="106">
        <v>13.211513948697828</v>
      </c>
      <c r="CS6" s="107">
        <v>124551.70755259</v>
      </c>
      <c r="CT6" s="107">
        <v>0.35217391327187686</v>
      </c>
      <c r="CU6" s="107">
        <v>0.10396717767239254</v>
      </c>
      <c r="CV6" s="107">
        <v>0.47604588529205627</v>
      </c>
      <c r="CW6" s="106">
        <v>375.82574111998838</v>
      </c>
      <c r="CX6" s="106">
        <v>614.29455439316598</v>
      </c>
      <c r="CY6" s="106">
        <v>8.6190656272115351</v>
      </c>
      <c r="CZ6" s="106">
        <v>230.86770617080001</v>
      </c>
      <c r="DA6" s="107">
        <v>121</v>
      </c>
      <c r="DB6" s="107">
        <v>4105</v>
      </c>
      <c r="DC6" s="107">
        <v>0.42250165096957892</v>
      </c>
      <c r="DD6" s="106">
        <v>58902430</v>
      </c>
      <c r="DE6" s="106">
        <v>55417229</v>
      </c>
      <c r="DF6" s="106">
        <v>-7.3961316196971836E-3</v>
      </c>
      <c r="DG6" s="107">
        <v>0.136653433268207</v>
      </c>
      <c r="DH6" s="107">
        <v>0.51140183473529999</v>
      </c>
      <c r="DI6" s="107">
        <v>216549.194069483</v>
      </c>
      <c r="DJ6" s="102">
        <v>7638.1527119169396</v>
      </c>
      <c r="DK6" s="102">
        <v>28.515785332908699</v>
      </c>
      <c r="DL6" s="102">
        <v>14.165027419189</v>
      </c>
      <c r="DM6" s="102">
        <v>5.8867406160222</v>
      </c>
      <c r="DN6" s="102">
        <v>8.4640172976975503</v>
      </c>
      <c r="DO6" s="102">
        <v>1</v>
      </c>
      <c r="DP6" s="103">
        <v>-197</v>
      </c>
      <c r="DQ6" s="103">
        <v>-0.12620115310698271</v>
      </c>
      <c r="DR6" s="103">
        <v>89550.5</v>
      </c>
      <c r="DS6" s="103">
        <v>68625.25</v>
      </c>
      <c r="DT6" s="103">
        <v>-0.23366982875584169</v>
      </c>
      <c r="DU6" s="103">
        <v>0.85575457423464973</v>
      </c>
      <c r="DV6" s="103">
        <v>0.83946506570103574</v>
      </c>
      <c r="DW6" s="102">
        <v>68</v>
      </c>
      <c r="DX6" s="102" t="s">
        <v>2812</v>
      </c>
      <c r="DY6" s="102">
        <v>67</v>
      </c>
      <c r="DZ6" s="102" t="s">
        <v>2814</v>
      </c>
      <c r="EA6" s="102">
        <v>96</v>
      </c>
      <c r="EB6" s="103">
        <v>22719.36895403087</v>
      </c>
      <c r="EC6" s="103">
        <v>0.18197186209186039</v>
      </c>
      <c r="ED6" s="103">
        <v>6.6984841435081481</v>
      </c>
      <c r="EE6" s="102">
        <v>19.85502678852821</v>
      </c>
      <c r="EF6" s="102">
        <v>26.430759533564451</v>
      </c>
      <c r="EG6" s="102">
        <v>6.5757327450362437</v>
      </c>
      <c r="EH6" s="103">
        <v>23802</v>
      </c>
      <c r="EI6" s="103">
        <v>0.20370047196865601</v>
      </c>
      <c r="EJ6" s="103">
        <v>19079</v>
      </c>
      <c r="EK6" s="103">
        <v>0.13894858221080769</v>
      </c>
      <c r="EL6" s="103">
        <v>9.8293370944992944</v>
      </c>
      <c r="EM6" s="102">
        <v>105259</v>
      </c>
      <c r="EN6" s="102">
        <v>7998</v>
      </c>
      <c r="EO6" s="102">
        <v>7.5984001368054041E-2</v>
      </c>
      <c r="EP6" s="102">
        <v>6.5172574316685508E-2</v>
      </c>
      <c r="EQ6" s="102">
        <v>1.0811427051368529E-2</v>
      </c>
      <c r="ER6" s="102">
        <v>0.14228557139284823</v>
      </c>
      <c r="ES6" s="91">
        <v>7.4999999999999997E-2</v>
      </c>
      <c r="ET6" s="91">
        <v>1.7000000000000002</v>
      </c>
      <c r="EU6" s="91">
        <v>31690</v>
      </c>
      <c r="EV6" s="91">
        <v>9.6160498097544123E-2</v>
      </c>
      <c r="EW6" s="75">
        <v>13706</v>
      </c>
      <c r="EX6" s="75">
        <v>136.12080840507807</v>
      </c>
      <c r="EY6" s="75" t="s">
        <v>2858</v>
      </c>
      <c r="EZ6" s="75"/>
      <c r="FA6" s="75"/>
      <c r="FB6" s="75"/>
      <c r="FC6" s="75">
        <v>0.14300306435137897</v>
      </c>
      <c r="FD6" s="75">
        <v>0.85699693564862101</v>
      </c>
      <c r="FE6" s="91">
        <v>0.46946564885496184</v>
      </c>
      <c r="FF6" s="91">
        <v>0.53053435114503822</v>
      </c>
      <c r="FG6" s="91" t="e">
        <f>VLOOKUP(A6,#REF!,2,FALSE)</f>
        <v>#REF!</v>
      </c>
      <c r="FH6" s="91" t="e">
        <f>VLOOKUP(A6,#REF!,3,FALSE)</f>
        <v>#REF!</v>
      </c>
      <c r="FI6" s="91" t="e">
        <f>VLOOKUP(A6,#REF!,4,FALSE)</f>
        <v>#REF!</v>
      </c>
      <c r="FJ6" s="91">
        <v>524</v>
      </c>
      <c r="FK6" s="91">
        <v>4.0076335877862593E-2</v>
      </c>
      <c r="FL6" s="91">
        <v>0.31106870229007633</v>
      </c>
      <c r="FM6" s="91">
        <v>0.42366412213740456</v>
      </c>
      <c r="FN6" s="91">
        <v>0.1965648854961832</v>
      </c>
      <c r="FO6" s="91">
        <v>2.8625954198473282E-2</v>
      </c>
      <c r="FP6" s="75"/>
      <c r="FQ6" s="75"/>
      <c r="FR6" s="92">
        <v>0.25492333595911248</v>
      </c>
    </row>
    <row r="7" spans="1:188">
      <c r="A7" s="88" t="s">
        <v>1439</v>
      </c>
      <c r="B7" s="89" t="s">
        <v>1440</v>
      </c>
      <c r="C7" s="89" t="s">
        <v>26</v>
      </c>
      <c r="D7" s="89" t="s">
        <v>191</v>
      </c>
      <c r="E7" s="90" t="s">
        <v>27</v>
      </c>
      <c r="F7" s="90" t="s">
        <v>1104</v>
      </c>
      <c r="G7" s="90" t="s">
        <v>32</v>
      </c>
      <c r="H7" s="115">
        <v>937.16057333959657</v>
      </c>
      <c r="I7" s="115">
        <v>254710.1966632852</v>
      </c>
      <c r="J7" s="115">
        <v>369104.04959664459</v>
      </c>
      <c r="K7" s="115">
        <v>77888.828184446407</v>
      </c>
      <c r="L7" s="115">
        <v>702640.23501771584</v>
      </c>
      <c r="M7" s="115">
        <v>2.454406868235016</v>
      </c>
      <c r="N7" s="115">
        <v>-8.4508901799999994E-2</v>
      </c>
      <c r="O7" s="116">
        <v>141</v>
      </c>
      <c r="P7" s="116">
        <v>20</v>
      </c>
      <c r="Q7" s="116">
        <v>95</v>
      </c>
      <c r="R7" s="116"/>
      <c r="S7" s="116"/>
      <c r="T7" s="116">
        <v>256</v>
      </c>
      <c r="U7" s="116">
        <v>0.89999999999999991</v>
      </c>
      <c r="V7" s="116">
        <v>18.499999999999972</v>
      </c>
      <c r="W7" s="115">
        <v>286277</v>
      </c>
      <c r="X7" s="115">
        <v>3.0388315900000003E-3</v>
      </c>
      <c r="Y7" s="115">
        <v>3.0999999999999996</v>
      </c>
      <c r="Z7" s="116">
        <v>58565</v>
      </c>
      <c r="AA7" s="116">
        <v>0.24190215999316997</v>
      </c>
      <c r="AB7" s="116">
        <v>248.39999999999998</v>
      </c>
      <c r="AC7" s="116">
        <v>250.9</v>
      </c>
      <c r="AD7" s="116">
        <v>256.10000000000002</v>
      </c>
      <c r="AE7" s="115">
        <v>1029.7470000000001</v>
      </c>
      <c r="AF7" s="115">
        <v>9.9396428571428587E-3</v>
      </c>
      <c r="AG7" s="115">
        <v>0.14000000000000001</v>
      </c>
      <c r="AH7" s="115">
        <v>0.25</v>
      </c>
      <c r="AI7" s="109">
        <v>258483</v>
      </c>
      <c r="AJ7" s="109">
        <v>269448</v>
      </c>
      <c r="AK7" s="109">
        <v>286277</v>
      </c>
      <c r="AL7" s="109">
        <v>9.3277755760909908E-3</v>
      </c>
      <c r="AM7" s="110">
        <f t="shared" si="0"/>
        <v>27794</v>
      </c>
      <c r="AN7" s="110">
        <v>8.213938149551181E-3</v>
      </c>
      <c r="AO7" s="110">
        <v>1.1138374265398099E-3</v>
      </c>
      <c r="AP7" s="109">
        <v>94429.825394287545</v>
      </c>
      <c r="AQ7" s="109">
        <v>42820.324561216847</v>
      </c>
      <c r="AR7" s="109">
        <v>149026.8500444956</v>
      </c>
      <c r="AS7" s="109">
        <v>63.36430338968664</v>
      </c>
      <c r="AT7" s="109">
        <v>28.733295072956178</v>
      </c>
      <c r="AU7" s="109">
        <v>92.097598462642722</v>
      </c>
      <c r="AV7" s="110">
        <v>3.2772780667778667</v>
      </c>
      <c r="AW7" s="110">
        <v>2.8243374550904887</v>
      </c>
      <c r="AX7" s="110">
        <v>-0.13820634149994396</v>
      </c>
      <c r="AY7" s="109">
        <v>0.9698813973637832</v>
      </c>
      <c r="AZ7" s="109">
        <v>0.98883498870044728</v>
      </c>
      <c r="BA7" s="109">
        <v>0.97929334781899835</v>
      </c>
      <c r="BB7" s="110">
        <v>7133</v>
      </c>
      <c r="BC7" s="110">
        <v>13415</v>
      </c>
      <c r="BD7" s="110">
        <v>0.88069535959624279</v>
      </c>
      <c r="BE7" s="109">
        <v>0.146820200632474</v>
      </c>
      <c r="BF7" s="109">
        <v>0.23347570937282999</v>
      </c>
      <c r="BG7" s="109">
        <v>0.27863649770147503</v>
      </c>
      <c r="BH7" s="109">
        <v>4.4544854366547301E-2</v>
      </c>
      <c r="BI7" s="109">
        <v>6.1839817290505E-2</v>
      </c>
      <c r="BJ7" s="109">
        <v>0.19954276926724901</v>
      </c>
      <c r="BK7" s="109">
        <v>3.5140151368919001E-2</v>
      </c>
      <c r="BL7" s="109" t="s">
        <v>2889</v>
      </c>
      <c r="BM7" s="108">
        <v>49.7</v>
      </c>
      <c r="BN7" s="108">
        <v>8.1865174038049784E-2</v>
      </c>
      <c r="BO7" s="108">
        <v>6.8124811879201358E-2</v>
      </c>
      <c r="BP7" s="108">
        <v>63876</v>
      </c>
      <c r="BQ7" s="108">
        <v>59802</v>
      </c>
      <c r="BR7" s="108">
        <v>141482</v>
      </c>
      <c r="BS7" s="108">
        <v>130776</v>
      </c>
      <c r="BT7" s="108">
        <v>2</v>
      </c>
      <c r="BU7" s="47">
        <v>0.69362712068702836</v>
      </c>
      <c r="BV7" s="47">
        <v>0.79463622374000575</v>
      </c>
      <c r="BW7" s="47">
        <v>0.60453913278178872</v>
      </c>
      <c r="BX7" s="47">
        <v>-3.5022726083666744</v>
      </c>
      <c r="BY7" s="47">
        <v>13.648184505978362</v>
      </c>
      <c r="BZ7" s="47">
        <v>0.66953015166301089</v>
      </c>
      <c r="CA7" s="47">
        <v>-0.97950949539866627</v>
      </c>
      <c r="CB7" s="47">
        <v>4.9685382772419633</v>
      </c>
      <c r="CC7" s="47">
        <v>0.17184553014987197</v>
      </c>
      <c r="CD7" s="47">
        <v>5</v>
      </c>
      <c r="CE7" s="108">
        <v>0.45599936975414235</v>
      </c>
      <c r="CF7" s="108">
        <v>0.38377473045301852</v>
      </c>
      <c r="CG7" s="108">
        <v>0.1602258997928391</v>
      </c>
      <c r="CH7" s="47">
        <v>794</v>
      </c>
      <c r="CI7" s="47">
        <v>0.10124826629681</v>
      </c>
      <c r="CJ7" s="47"/>
      <c r="CK7" s="47"/>
      <c r="CL7" s="47"/>
      <c r="CM7" s="108">
        <v>4</v>
      </c>
      <c r="CN7" s="47">
        <v>7.582767643824187E-2</v>
      </c>
      <c r="CO7" s="47">
        <v>-0.53562372015404591</v>
      </c>
      <c r="CP7" s="47">
        <v>0.53066100345102196</v>
      </c>
      <c r="CQ7" s="47" t="s">
        <v>2760</v>
      </c>
      <c r="CR7" s="106">
        <v>15.487084812924332</v>
      </c>
      <c r="CS7" s="107">
        <v>128640.94473733001</v>
      </c>
      <c r="CT7" s="107">
        <v>0.38607687327002155</v>
      </c>
      <c r="CU7" s="107">
        <v>5.3499130796206579E-2</v>
      </c>
      <c r="CV7" s="107">
        <v>0.50833944048541868</v>
      </c>
      <c r="CW7" s="106">
        <v>262.38516020356712</v>
      </c>
      <c r="CX7" s="106">
        <v>486.85693632600271</v>
      </c>
      <c r="CY7" s="106">
        <v>4.4622528262521959</v>
      </c>
      <c r="CZ7" s="106">
        <v>127.7440352341</v>
      </c>
      <c r="DA7" s="107">
        <v>35</v>
      </c>
      <c r="DB7" s="107">
        <v>2809</v>
      </c>
      <c r="DC7" s="107">
        <v>0.55041645666413497</v>
      </c>
      <c r="DD7" s="106">
        <v>49401935</v>
      </c>
      <c r="DE7" s="106">
        <v>49961637</v>
      </c>
      <c r="DF7" s="106">
        <v>1.4161945276030179E-3</v>
      </c>
      <c r="DG7" s="107">
        <v>0.114664194274733</v>
      </c>
      <c r="DH7" s="107">
        <v>0.366847811174836</v>
      </c>
      <c r="DI7" s="107">
        <v>219433.18298400199</v>
      </c>
      <c r="DJ7" s="102">
        <v>6651.7180580965996</v>
      </c>
      <c r="DK7" s="102">
        <v>23.235251375753499</v>
      </c>
      <c r="DL7" s="102">
        <v>7.8447924776053304</v>
      </c>
      <c r="DM7" s="102">
        <v>7.3620665393316997</v>
      </c>
      <c r="DN7" s="102">
        <v>8.0283923588165393</v>
      </c>
      <c r="DO7" s="102">
        <v>1</v>
      </c>
      <c r="DP7" s="103">
        <v>-1017.25</v>
      </c>
      <c r="DQ7" s="103">
        <v>-0.37547291685890932</v>
      </c>
      <c r="DR7" s="103">
        <v>89550.5</v>
      </c>
      <c r="DS7" s="103">
        <v>68625.25</v>
      </c>
      <c r="DT7" s="103">
        <v>-0.23366982875584169</v>
      </c>
      <c r="DU7" s="103">
        <v>0.85575457423464973</v>
      </c>
      <c r="DV7" s="103">
        <v>0.83946506570103574</v>
      </c>
      <c r="DW7" s="102">
        <v>111</v>
      </c>
      <c r="DX7" s="102" t="s">
        <v>2812</v>
      </c>
      <c r="DY7" s="102">
        <v>76</v>
      </c>
      <c r="DZ7" s="102" t="s">
        <v>2812</v>
      </c>
      <c r="EA7" s="102">
        <v>134</v>
      </c>
      <c r="EB7" s="103">
        <v>22919.709185727232</v>
      </c>
      <c r="EC7" s="103">
        <v>0.18243092438991709</v>
      </c>
      <c r="ED7" s="103">
        <v>6.5690581931371472</v>
      </c>
      <c r="EE7" s="102">
        <v>15.21829409494404</v>
      </c>
      <c r="EF7" s="102">
        <v>25.724585102277111</v>
      </c>
      <c r="EG7" s="102">
        <v>10.506291007333081</v>
      </c>
      <c r="EH7" s="103">
        <v>25385</v>
      </c>
      <c r="EI7" s="103">
        <v>0.2209110300142158</v>
      </c>
      <c r="EJ7" s="103">
        <v>23041</v>
      </c>
      <c r="EK7" s="103">
        <v>0.11271212186971052</v>
      </c>
      <c r="EL7" s="103">
        <v>13.122974963181148</v>
      </c>
      <c r="EM7" s="102">
        <v>101397</v>
      </c>
      <c r="EN7" s="102">
        <v>6567</v>
      </c>
      <c r="EO7" s="102">
        <v>6.4765229740524871E-2</v>
      </c>
      <c r="EP7" s="102">
        <v>5.7131867806739844E-2</v>
      </c>
      <c r="EQ7" s="102">
        <v>7.6333619337850232E-3</v>
      </c>
      <c r="ER7" s="102">
        <v>0.11786203746002741</v>
      </c>
      <c r="ES7" s="91">
        <v>0.129</v>
      </c>
      <c r="ET7" s="91">
        <v>2.0999999999999996</v>
      </c>
      <c r="EU7" s="91">
        <v>25900</v>
      </c>
      <c r="EV7" s="91">
        <v>0.11975789018590577</v>
      </c>
      <c r="EW7" s="75">
        <v>15991</v>
      </c>
      <c r="EX7" s="75">
        <v>113.03214308048278</v>
      </c>
      <c r="EY7" s="75" t="s">
        <v>2854</v>
      </c>
      <c r="EZ7" s="75">
        <v>0.15389906822587707</v>
      </c>
      <c r="FA7" s="75">
        <v>0.10931148771183791</v>
      </c>
      <c r="FB7" s="75">
        <v>7.2353198674254271E-2</v>
      </c>
      <c r="FC7" s="75">
        <v>0.27359139515977737</v>
      </c>
      <c r="FD7" s="75">
        <v>0.39084485022825338</v>
      </c>
      <c r="FE7" s="91">
        <v>0.48559670781893005</v>
      </c>
      <c r="FF7" s="91">
        <v>0.51440329218106995</v>
      </c>
      <c r="FG7" s="91" t="e">
        <f>VLOOKUP(A7,#REF!,2,FALSE)</f>
        <v>#REF!</v>
      </c>
      <c r="FH7" s="91" t="e">
        <f>VLOOKUP(A7,#REF!,3,FALSE)</f>
        <v>#REF!</v>
      </c>
      <c r="FI7" s="91" t="e">
        <f>VLOOKUP(A7,#REF!,4,FALSE)</f>
        <v>#REF!</v>
      </c>
      <c r="FJ7" s="91">
        <v>486</v>
      </c>
      <c r="FK7" s="91">
        <v>1.8518518518518517E-2</v>
      </c>
      <c r="FL7" s="91">
        <v>0.36419753086419754</v>
      </c>
      <c r="FM7" s="91">
        <v>0.41975308641975306</v>
      </c>
      <c r="FN7" s="91">
        <v>0.17078189300411523</v>
      </c>
      <c r="FO7" s="91">
        <v>2.6748971193415638E-2</v>
      </c>
      <c r="FP7" s="75">
        <v>8.1861274220422872E-2</v>
      </c>
      <c r="FQ7" s="75">
        <v>6.0850155618509347E-3</v>
      </c>
      <c r="FR7" s="92">
        <v>0.1752079279858319</v>
      </c>
    </row>
    <row r="8" spans="1:188">
      <c r="A8" s="88" t="s">
        <v>2262</v>
      </c>
      <c r="B8" s="89" t="s">
        <v>2263</v>
      </c>
      <c r="C8" s="89" t="s">
        <v>26</v>
      </c>
      <c r="D8" s="89" t="s">
        <v>191</v>
      </c>
      <c r="E8" s="90" t="s">
        <v>27</v>
      </c>
      <c r="F8" s="90" t="s">
        <v>1104</v>
      </c>
      <c r="G8" s="90" t="s">
        <v>32</v>
      </c>
      <c r="H8" s="115">
        <v>15504.326233431049</v>
      </c>
      <c r="I8" s="115">
        <v>3736231.9843018032</v>
      </c>
      <c r="J8" s="115">
        <v>2162231.2274601241</v>
      </c>
      <c r="K8" s="115">
        <v>155759.239028499</v>
      </c>
      <c r="L8" s="115">
        <v>6069726.7770238575</v>
      </c>
      <c r="M8" s="115">
        <v>16.85988382829326</v>
      </c>
      <c r="N8" s="115">
        <v>-0.49109024880000002</v>
      </c>
      <c r="O8" s="116">
        <v>254</v>
      </c>
      <c r="P8" s="116">
        <v>49</v>
      </c>
      <c r="Q8" s="116">
        <v>90</v>
      </c>
      <c r="R8" s="116"/>
      <c r="S8" s="116"/>
      <c r="T8" s="116">
        <v>393</v>
      </c>
      <c r="U8" s="116">
        <v>0.79999999999999982</v>
      </c>
      <c r="V8" s="116">
        <v>20.500000000000014</v>
      </c>
      <c r="W8" s="115">
        <v>360010</v>
      </c>
      <c r="X8" s="115">
        <v>8.0310373000000001E-4</v>
      </c>
      <c r="Y8" s="115">
        <v>2.8</v>
      </c>
      <c r="Z8" s="116">
        <v>86541</v>
      </c>
      <c r="AA8" s="116">
        <v>1.5241330698743947E-2</v>
      </c>
      <c r="AB8" s="116">
        <v>245.29999999999998</v>
      </c>
      <c r="AC8" s="116">
        <v>248.2</v>
      </c>
      <c r="AD8" s="116">
        <v>252.39999999999998</v>
      </c>
      <c r="AE8" s="115">
        <v>16249.482800000009</v>
      </c>
      <c r="AF8" s="115">
        <v>0.12489994465795548</v>
      </c>
      <c r="AG8" s="115">
        <v>0.1</v>
      </c>
      <c r="AH8" s="115">
        <v>0.18</v>
      </c>
      <c r="AI8" s="109">
        <v>337395</v>
      </c>
      <c r="AJ8" s="109">
        <v>348720</v>
      </c>
      <c r="AK8" s="109">
        <v>360010</v>
      </c>
      <c r="AL8" s="109">
        <v>5.9153778875051799E-3</v>
      </c>
      <c r="AM8" s="110">
        <f t="shared" si="0"/>
        <v>22615</v>
      </c>
      <c r="AN8" s="110">
        <v>1.1599630407978623E-2</v>
      </c>
      <c r="AO8" s="110">
        <v>-5.6842525204734429E-3</v>
      </c>
      <c r="AP8" s="109">
        <v>133384.88823435974</v>
      </c>
      <c r="AQ8" s="109">
        <v>44342.881857956294</v>
      </c>
      <c r="AR8" s="109">
        <v>182282.22990768397</v>
      </c>
      <c r="AS8" s="109">
        <v>73.174926761600361</v>
      </c>
      <c r="AT8" s="109">
        <v>24.32649736642653</v>
      </c>
      <c r="AU8" s="109">
        <v>97.501424128026741</v>
      </c>
      <c r="AV8" s="110">
        <v>2.5751585168303412</v>
      </c>
      <c r="AW8" s="110">
        <v>2.3320309218263544</v>
      </c>
      <c r="AX8" s="110">
        <v>-9.4412671458859468E-2</v>
      </c>
      <c r="AY8" s="109">
        <v>1.1482383425874982</v>
      </c>
      <c r="AZ8" s="109">
        <v>1.1277220114048485</v>
      </c>
      <c r="BA8" s="109">
        <v>1.1386231570937215</v>
      </c>
      <c r="BB8" s="110">
        <v>5606</v>
      </c>
      <c r="BC8" s="110">
        <v>11791</v>
      </c>
      <c r="BD8" s="110">
        <v>1.1032821976453802</v>
      </c>
      <c r="BE8" s="109">
        <v>4.8172022513844802E-2</v>
      </c>
      <c r="BF8" s="109">
        <v>0.13989851163505501</v>
      </c>
      <c r="BG8" s="109">
        <v>0.28297305942495599</v>
      </c>
      <c r="BH8" s="109">
        <v>5.83090633810961E-2</v>
      </c>
      <c r="BI8" s="109">
        <v>0.104262651298523</v>
      </c>
      <c r="BJ8" s="109">
        <v>0.30882869250146</v>
      </c>
      <c r="BK8" s="109">
        <v>5.7555999245063903E-2</v>
      </c>
      <c r="BL8" s="109" t="s">
        <v>2890</v>
      </c>
      <c r="BM8" s="108">
        <v>121.7</v>
      </c>
      <c r="BN8" s="108">
        <v>2.7875010671903015E-2</v>
      </c>
      <c r="BO8" s="108">
        <v>-6.5740377318994167E-2</v>
      </c>
      <c r="BP8" s="108">
        <v>178523</v>
      </c>
      <c r="BQ8" s="108">
        <v>191085</v>
      </c>
      <c r="BR8" s="108">
        <v>168553</v>
      </c>
      <c r="BS8" s="108">
        <v>163982</v>
      </c>
      <c r="BT8" s="108">
        <v>4</v>
      </c>
      <c r="BU8" s="47">
        <v>0.6238307338979191</v>
      </c>
      <c r="BV8" s="47">
        <v>0.71026704693452591</v>
      </c>
      <c r="BW8" s="47">
        <v>0.55594672756157404</v>
      </c>
      <c r="BX8" s="47">
        <v>-3.268694828831864</v>
      </c>
      <c r="BY8" s="47">
        <v>12.00128503952077</v>
      </c>
      <c r="BZ8" s="47">
        <v>0.57512039480974386</v>
      </c>
      <c r="CA8" s="47">
        <v>0.73482335524929354</v>
      </c>
      <c r="CB8" s="47">
        <v>9.907640817854336</v>
      </c>
      <c r="CC8" s="47">
        <v>0.17960453266989063</v>
      </c>
      <c r="CD8" s="47">
        <v>5</v>
      </c>
      <c r="CE8" s="108">
        <v>0.42135325368130067</v>
      </c>
      <c r="CF8" s="108">
        <v>0.37052278928705229</v>
      </c>
      <c r="CG8" s="108">
        <v>0.20812395703164704</v>
      </c>
      <c r="CH8" s="47">
        <v>1818</v>
      </c>
      <c r="CI8" s="47">
        <v>5.6976744186046521E-2</v>
      </c>
      <c r="CJ8" s="47">
        <v>458</v>
      </c>
      <c r="CK8" s="47"/>
      <c r="CL8" s="47">
        <v>0</v>
      </c>
      <c r="CM8" s="108">
        <v>5</v>
      </c>
      <c r="CN8" s="47">
        <v>3.9897981510858271E-2</v>
      </c>
      <c r="CO8" s="47">
        <v>-4.2844089132892726E-2</v>
      </c>
      <c r="CP8" s="47">
        <v>0.4434043542475794</v>
      </c>
      <c r="CQ8" s="47" t="s">
        <v>2761</v>
      </c>
      <c r="CR8" s="106">
        <v>17.333621435460902</v>
      </c>
      <c r="CS8" s="107">
        <v>148295.48275952999</v>
      </c>
      <c r="CT8" s="107">
        <v>0.33690561873752889</v>
      </c>
      <c r="CU8" s="107">
        <v>5.1104031792114576E-2</v>
      </c>
      <c r="CV8" s="107">
        <v>0.57982904990418016</v>
      </c>
      <c r="CW8" s="106">
        <v>1027.724297172924</v>
      </c>
      <c r="CX8" s="106">
        <v>125.2892702453687</v>
      </c>
      <c r="CY8" s="106">
        <v>3.5766458488986417</v>
      </c>
      <c r="CZ8" s="106">
        <v>128.7628272062</v>
      </c>
      <c r="DA8" s="107">
        <v>69</v>
      </c>
      <c r="DB8" s="107">
        <v>2922</v>
      </c>
      <c r="DC8" s="107">
        <v>0.45439747564412269</v>
      </c>
      <c r="DD8" s="106">
        <v>48925565</v>
      </c>
      <c r="DE8" s="106">
        <v>46271844</v>
      </c>
      <c r="DF8" s="106">
        <v>-6.7799957956540717E-3</v>
      </c>
      <c r="DG8" s="107">
        <v>0.133790295758411</v>
      </c>
      <c r="DH8" s="107">
        <v>0.30386180699820398</v>
      </c>
      <c r="DI8" s="107">
        <v>271501.51725242299</v>
      </c>
      <c r="DJ8" s="102">
        <v>8786.5459351265399</v>
      </c>
      <c r="DK8" s="102">
        <v>24.406394086626801</v>
      </c>
      <c r="DL8" s="102">
        <v>11.2679442431997</v>
      </c>
      <c r="DM8" s="102">
        <v>11.543072316447599</v>
      </c>
      <c r="DN8" s="102">
        <v>1.5953775269794499</v>
      </c>
      <c r="DO8" s="102">
        <v>1</v>
      </c>
      <c r="DP8" s="103">
        <v>-596.5</v>
      </c>
      <c r="DQ8" s="103">
        <v>-0.25881332031673709</v>
      </c>
      <c r="DR8" s="103">
        <v>89550.5</v>
      </c>
      <c r="DS8" s="103">
        <v>68625.25</v>
      </c>
      <c r="DT8" s="103">
        <v>-0.23366982875584169</v>
      </c>
      <c r="DU8" s="103">
        <v>0.85575457423464973</v>
      </c>
      <c r="DV8" s="103">
        <v>0.83946506570103574</v>
      </c>
      <c r="DW8" s="102">
        <v>137</v>
      </c>
      <c r="DX8" s="102" t="s">
        <v>2814</v>
      </c>
      <c r="DY8" s="102">
        <v>111</v>
      </c>
      <c r="DZ8" s="102" t="s">
        <v>2812</v>
      </c>
      <c r="EA8" s="102">
        <v>139</v>
      </c>
      <c r="EB8" s="103">
        <v>23634.72264159075</v>
      </c>
      <c r="EC8" s="103">
        <v>0.16807989589798281</v>
      </c>
      <c r="ED8" s="103">
        <v>5.7674842604279464</v>
      </c>
      <c r="EE8" s="102">
        <v>15.75064165844028</v>
      </c>
      <c r="EF8" s="102">
        <v>23.790720631786769</v>
      </c>
      <c r="EG8" s="102">
        <v>8.0400789733464961</v>
      </c>
      <c r="EH8" s="103">
        <v>41442</v>
      </c>
      <c r="EI8" s="103">
        <v>0.32079147040035133</v>
      </c>
      <c r="EJ8" s="103">
        <v>38134</v>
      </c>
      <c r="EK8" s="103">
        <v>9.1283369171867634E-2</v>
      </c>
      <c r="EL8" s="103">
        <v>13.818372703412074</v>
      </c>
      <c r="EM8" s="102">
        <v>99575</v>
      </c>
      <c r="EN8" s="102">
        <v>7367</v>
      </c>
      <c r="EO8" s="102">
        <v>7.3984433843836309E-2</v>
      </c>
      <c r="EP8" s="102">
        <v>5.1689681144865676E-2</v>
      </c>
      <c r="EQ8" s="102">
        <v>2.2294752698970625E-2</v>
      </c>
      <c r="ER8" s="102">
        <v>0.30134383059590064</v>
      </c>
      <c r="ES8" s="91">
        <v>0.23800000000000002</v>
      </c>
      <c r="ET8" s="91">
        <v>0.90000000000000213</v>
      </c>
      <c r="EU8" s="91">
        <v>20250</v>
      </c>
      <c r="EV8" s="91">
        <v>0.14601018675721567</v>
      </c>
      <c r="EW8" s="75">
        <v>24609</v>
      </c>
      <c r="EX8" s="75">
        <v>92.620037384696658</v>
      </c>
      <c r="EY8" s="75" t="s">
        <v>2856</v>
      </c>
      <c r="EZ8" s="75">
        <v>0.5178186842212199</v>
      </c>
      <c r="FA8" s="75">
        <v>0.1013856719086513</v>
      </c>
      <c r="FB8" s="75">
        <v>0.15604047299768378</v>
      </c>
      <c r="FC8" s="75">
        <v>0.1347068145800317</v>
      </c>
      <c r="FD8" s="75">
        <v>9.004835629241334E-2</v>
      </c>
      <c r="FE8" s="91">
        <v>0.48081023454157784</v>
      </c>
      <c r="FF8" s="91">
        <v>0.51918976545842221</v>
      </c>
      <c r="FG8" s="91" t="e">
        <f>VLOOKUP(A8,#REF!,2,FALSE)</f>
        <v>#REF!</v>
      </c>
      <c r="FH8" s="91" t="e">
        <f>VLOOKUP(A8,#REF!,3,FALSE)</f>
        <v>#REF!</v>
      </c>
      <c r="FI8" s="91" t="e">
        <f>VLOOKUP(A8,#REF!,4,FALSE)</f>
        <v>#REF!</v>
      </c>
      <c r="FJ8" s="91">
        <v>938</v>
      </c>
      <c r="FK8" s="91">
        <v>3.7313432835820892E-2</v>
      </c>
      <c r="FL8" s="91">
        <v>0.36140724946695096</v>
      </c>
      <c r="FM8" s="91">
        <v>0.39019189765458423</v>
      </c>
      <c r="FN8" s="91">
        <v>0.1652452025586354</v>
      </c>
      <c r="FO8" s="91">
        <v>4.5842217484008532E-2</v>
      </c>
      <c r="FP8" s="75">
        <v>0.35344295991778008</v>
      </c>
      <c r="FQ8" s="75">
        <v>2.6938140607205355E-2</v>
      </c>
      <c r="FR8" s="92">
        <v>0.1291047470903586</v>
      </c>
    </row>
    <row r="9" spans="1:188">
      <c r="A9" s="88" t="s">
        <v>870</v>
      </c>
      <c r="B9" s="89" t="s">
        <v>871</v>
      </c>
      <c r="C9" s="89" t="s">
        <v>190</v>
      </c>
      <c r="D9" s="89" t="s">
        <v>191</v>
      </c>
      <c r="E9" s="90" t="s">
        <v>27</v>
      </c>
      <c r="F9" s="90" t="s">
        <v>333</v>
      </c>
      <c r="G9" s="90" t="s">
        <v>48</v>
      </c>
      <c r="H9" s="115">
        <v>17265.390345234089</v>
      </c>
      <c r="I9" s="115">
        <v>1256677.356668141</v>
      </c>
      <c r="J9" s="115">
        <v>2094558.815006498</v>
      </c>
      <c r="K9" s="115">
        <v>2738692.6668768362</v>
      </c>
      <c r="L9" s="115">
        <v>6107194.2288967092</v>
      </c>
      <c r="M9" s="115">
        <v>4.2885521901654409</v>
      </c>
      <c r="N9" s="115">
        <v>-8.0819617799999993E-2</v>
      </c>
      <c r="O9" s="116">
        <v>583</v>
      </c>
      <c r="P9" s="116">
        <v>240</v>
      </c>
      <c r="Q9" s="116">
        <v>102</v>
      </c>
      <c r="R9" s="116">
        <v>58</v>
      </c>
      <c r="S9" s="116">
        <v>58</v>
      </c>
      <c r="T9" s="116">
        <v>1041</v>
      </c>
      <c r="U9" s="116">
        <v>1.3000000000000007</v>
      </c>
      <c r="V9" s="116">
        <v>23</v>
      </c>
      <c r="W9" s="115">
        <v>1424069</v>
      </c>
      <c r="X9" s="115">
        <v>4.4747565089999997E-2</v>
      </c>
      <c r="Y9" s="115">
        <v>5.3999999999999995</v>
      </c>
      <c r="Z9" s="116">
        <v>139078</v>
      </c>
      <c r="AA9" s="116">
        <v>0</v>
      </c>
      <c r="AB9" s="116">
        <v>250.9</v>
      </c>
      <c r="AC9" s="116">
        <v>251.89999999999998</v>
      </c>
      <c r="AD9" s="116">
        <v>256.5</v>
      </c>
      <c r="AE9" s="115">
        <v>9112.6225000000031</v>
      </c>
      <c r="AF9" s="115">
        <v>1.7568194524773477E-2</v>
      </c>
      <c r="AG9" s="115">
        <v>0.19</v>
      </c>
      <c r="AH9" s="115">
        <v>0.17</v>
      </c>
      <c r="AI9" s="109">
        <v>1296166</v>
      </c>
      <c r="AJ9" s="109">
        <v>1370678</v>
      </c>
      <c r="AK9" s="109">
        <v>1424069</v>
      </c>
      <c r="AL9" s="109">
        <v>8.591936133960143E-3</v>
      </c>
      <c r="AM9" s="110">
        <f t="shared" si="0"/>
        <v>127903</v>
      </c>
      <c r="AN9" s="110">
        <v>8.3412274256831065E-3</v>
      </c>
      <c r="AO9" s="110">
        <v>2.5070870827703651E-4</v>
      </c>
      <c r="AP9" s="109">
        <v>482244.09041301458</v>
      </c>
      <c r="AQ9" s="109">
        <v>234482.60859814854</v>
      </c>
      <c r="AR9" s="109">
        <v>707342.30098883691</v>
      </c>
      <c r="AS9" s="109">
        <v>68.176905260558598</v>
      </c>
      <c r="AT9" s="109">
        <v>33.149807140100485</v>
      </c>
      <c r="AU9" s="109">
        <v>101.32671240065889</v>
      </c>
      <c r="AV9" s="110">
        <v>4.4072825600747683</v>
      </c>
      <c r="AW9" s="110">
        <v>4.2871672079350862</v>
      </c>
      <c r="AX9" s="110">
        <v>-2.7253835101882902E-2</v>
      </c>
      <c r="AY9" s="109">
        <v>0.91357565024355114</v>
      </c>
      <c r="AZ9" s="109">
        <v>0.88991829205325934</v>
      </c>
      <c r="BA9" s="109">
        <v>0.90145207151675455</v>
      </c>
      <c r="BB9" s="110">
        <v>42265</v>
      </c>
      <c r="BC9" s="110">
        <v>65934</v>
      </c>
      <c r="BD9" s="110">
        <v>0.5600141961433811</v>
      </c>
      <c r="BE9" s="109">
        <v>0.13384967632918099</v>
      </c>
      <c r="BF9" s="109">
        <v>0.23374309175459701</v>
      </c>
      <c r="BG9" s="109">
        <v>0.23964352426046101</v>
      </c>
      <c r="BH9" s="109">
        <v>5.0572002443923202E-2</v>
      </c>
      <c r="BI9" s="109">
        <v>5.2847144906153998E-2</v>
      </c>
      <c r="BJ9" s="109">
        <v>0.232789598009533</v>
      </c>
      <c r="BK9" s="109">
        <v>5.6554962296151E-2</v>
      </c>
      <c r="BL9" s="109" t="s">
        <v>2886</v>
      </c>
      <c r="BM9" s="108">
        <v>122.9</v>
      </c>
      <c r="BN9" s="108">
        <v>0.10962926670459472</v>
      </c>
      <c r="BO9" s="108">
        <v>0.12118260539038093</v>
      </c>
      <c r="BP9" s="108">
        <v>755112</v>
      </c>
      <c r="BQ9" s="108">
        <v>673496</v>
      </c>
      <c r="BR9" s="108">
        <v>688495</v>
      </c>
      <c r="BS9" s="108">
        <v>620473</v>
      </c>
      <c r="BT9" s="108">
        <v>1</v>
      </c>
      <c r="BU9" s="47">
        <v>0.64949850635183681</v>
      </c>
      <c r="BV9" s="47">
        <v>0.78073115207134025</v>
      </c>
      <c r="BW9" s="47">
        <v>0.59103298819633754</v>
      </c>
      <c r="BX9" s="47">
        <v>0.2212248971580455</v>
      </c>
      <c r="BY9" s="47">
        <v>13.474856825600984</v>
      </c>
      <c r="BZ9" s="47">
        <v>0.61676228380307407</v>
      </c>
      <c r="CA9" s="47">
        <v>-0.35525218280861814</v>
      </c>
      <c r="CB9" s="47">
        <v>6.7532361996674783</v>
      </c>
      <c r="CC9" s="47">
        <v>0.24494424235790863</v>
      </c>
      <c r="CD9" s="47">
        <v>3</v>
      </c>
      <c r="CE9" s="108">
        <v>0.46000175495931561</v>
      </c>
      <c r="CF9" s="108">
        <v>0.39213897802549313</v>
      </c>
      <c r="CG9" s="108">
        <v>0.14785926701519109</v>
      </c>
      <c r="CH9" s="47">
        <v>178762</v>
      </c>
      <c r="CI9" s="47">
        <v>0.1202240924443999</v>
      </c>
      <c r="CJ9" s="47">
        <v>50384</v>
      </c>
      <c r="CK9" s="47">
        <v>46476</v>
      </c>
      <c r="CL9" s="47">
        <v>0.47982655378897376</v>
      </c>
      <c r="CM9" s="108">
        <v>1</v>
      </c>
      <c r="CN9" s="47">
        <v>0.20675175246431923</v>
      </c>
      <c r="CO9" s="47">
        <v>4.1945218209585384</v>
      </c>
      <c r="CP9" s="47">
        <v>0.41930703603516717</v>
      </c>
      <c r="CQ9" s="47" t="s">
        <v>2759</v>
      </c>
      <c r="CR9" s="106">
        <v>9.0133659048561316</v>
      </c>
      <c r="CS9" s="107">
        <v>622414.25142165995</v>
      </c>
      <c r="CT9" s="107">
        <v>0.29785964046590335</v>
      </c>
      <c r="CU9" s="107">
        <v>0.16825458020478998</v>
      </c>
      <c r="CV9" s="107">
        <v>0.48475219786587026</v>
      </c>
      <c r="CW9" s="106">
        <v>537.32888371669435</v>
      </c>
      <c r="CX9" s="106">
        <v>2429.442843829207</v>
      </c>
      <c r="CY9" s="106">
        <v>9.2349483028472914</v>
      </c>
      <c r="CZ9" s="106">
        <v>1305.4098113283001</v>
      </c>
      <c r="DA9" s="107">
        <v>321</v>
      </c>
      <c r="DB9" s="107">
        <v>18413</v>
      </c>
      <c r="DC9" s="107">
        <v>0.49920821079861666</v>
      </c>
      <c r="DD9" s="106">
        <v>43400667</v>
      </c>
      <c r="DE9" s="106">
        <v>55745806</v>
      </c>
      <c r="DF9" s="106">
        <v>3.555572947761379E-2</v>
      </c>
      <c r="DG9" s="107">
        <v>0.12266240483290099</v>
      </c>
      <c r="DH9" s="107">
        <v>0.38695692144059601</v>
      </c>
      <c r="DI9" s="107">
        <v>1139309.67684505</v>
      </c>
      <c r="DJ9" s="102">
        <v>32811.392002918401</v>
      </c>
      <c r="DK9" s="102">
        <v>23.0405914340656</v>
      </c>
      <c r="DL9" s="102">
        <v>12.522856536526801</v>
      </c>
      <c r="DM9" s="102">
        <v>0.62709099902224497</v>
      </c>
      <c r="DN9" s="102">
        <v>9.8906438985165703</v>
      </c>
      <c r="DO9" s="102">
        <v>1</v>
      </c>
      <c r="DP9" s="103">
        <v>-2300.5</v>
      </c>
      <c r="DQ9" s="103">
        <v>-0.17444880471667709</v>
      </c>
      <c r="DR9" s="103">
        <v>62875</v>
      </c>
      <c r="DS9" s="103">
        <v>60763.25</v>
      </c>
      <c r="DT9" s="103">
        <v>-3.3586481113320077E-2</v>
      </c>
      <c r="DU9" s="103">
        <v>0.37750695825049696</v>
      </c>
      <c r="DV9" s="103">
        <v>0.34190073769918494</v>
      </c>
      <c r="DW9" s="102">
        <v>100</v>
      </c>
      <c r="DX9" s="102" t="s">
        <v>2812</v>
      </c>
      <c r="DY9" s="102">
        <v>101</v>
      </c>
      <c r="DZ9" s="102" t="s">
        <v>2814</v>
      </c>
      <c r="EA9" s="102">
        <v>106</v>
      </c>
      <c r="EB9" s="103">
        <v>86787.358691854199</v>
      </c>
      <c r="EC9" s="103">
        <v>0.11685511449140989</v>
      </c>
      <c r="ED9" s="103">
        <v>8.4911160253274147</v>
      </c>
      <c r="EE9" s="102">
        <v>21.21085594989562</v>
      </c>
      <c r="EF9" s="102">
        <v>26.622129436325679</v>
      </c>
      <c r="EG9" s="102">
        <v>5.4112734864300629</v>
      </c>
      <c r="EH9" s="103">
        <v>157728</v>
      </c>
      <c r="EI9" s="103">
        <v>0.2384640996312514</v>
      </c>
      <c r="EJ9" s="103">
        <v>147652</v>
      </c>
      <c r="EK9" s="103">
        <v>7.9579010104841114E-2</v>
      </c>
      <c r="EL9" s="103">
        <v>9.5770849926043926</v>
      </c>
      <c r="EM9" s="102">
        <v>592656</v>
      </c>
      <c r="EN9" s="102">
        <v>47572</v>
      </c>
      <c r="EO9" s="102">
        <v>8.0269161199751624E-2</v>
      </c>
      <c r="EP9" s="102">
        <v>6.9794282011824735E-2</v>
      </c>
      <c r="EQ9" s="102">
        <v>1.0474879187926892E-2</v>
      </c>
      <c r="ER9" s="102">
        <v>0.13049693096779619</v>
      </c>
      <c r="ES9" s="91">
        <v>0.17</v>
      </c>
      <c r="ET9" s="91">
        <v>2.1999999999999993</v>
      </c>
      <c r="EU9" s="91">
        <v>23920</v>
      </c>
      <c r="EV9" s="91">
        <v>0.16116504854368929</v>
      </c>
      <c r="EW9" s="75">
        <v>68273</v>
      </c>
      <c r="EX9" s="75">
        <v>110.86589720680207</v>
      </c>
      <c r="EY9" s="75" t="s">
        <v>2854</v>
      </c>
      <c r="EZ9" s="75">
        <v>0.28941162685102456</v>
      </c>
      <c r="FA9" s="75">
        <v>8.6710705549778097E-2</v>
      </c>
      <c r="FB9" s="75">
        <v>0.10112343093170068</v>
      </c>
      <c r="FC9" s="75">
        <v>0.11604880406602903</v>
      </c>
      <c r="FD9" s="75">
        <v>0.40670543260146763</v>
      </c>
      <c r="FE9" s="91">
        <v>0.48187995469988676</v>
      </c>
      <c r="FF9" s="91">
        <v>0.51812004530011324</v>
      </c>
      <c r="FG9" s="91" t="e">
        <f>VLOOKUP(A9,#REF!,2,FALSE)</f>
        <v>#REF!</v>
      </c>
      <c r="FH9" s="91" t="e">
        <f>VLOOKUP(A9,#REF!,3,FALSE)</f>
        <v>#REF!</v>
      </c>
      <c r="FI9" s="91" t="e">
        <f>VLOOKUP(A9,#REF!,4,FALSE)</f>
        <v>#REF!</v>
      </c>
      <c r="FJ9" s="91">
        <v>1766</v>
      </c>
      <c r="FK9" s="91">
        <v>2.9445073612684031E-2</v>
      </c>
      <c r="FL9" s="91">
        <v>0.3607021517553794</v>
      </c>
      <c r="FM9" s="91">
        <v>0.39977349943374857</v>
      </c>
      <c r="FN9" s="91">
        <v>0.18063420158550397</v>
      </c>
      <c r="FO9" s="91">
        <v>2.9445073612684031E-2</v>
      </c>
      <c r="FP9" s="75">
        <v>0.1274966311323398</v>
      </c>
      <c r="FQ9" s="75">
        <v>6.7440552388964301E-3</v>
      </c>
      <c r="FR9" s="92">
        <v>0.11417354074837666</v>
      </c>
    </row>
    <row r="10" spans="1:188">
      <c r="A10" s="88" t="s">
        <v>1557</v>
      </c>
      <c r="B10" s="89" t="s">
        <v>1558</v>
      </c>
      <c r="C10" s="89" t="s">
        <v>26</v>
      </c>
      <c r="D10" s="89" t="s">
        <v>191</v>
      </c>
      <c r="E10" s="90" t="s">
        <v>27</v>
      </c>
      <c r="F10" s="90" t="s">
        <v>328</v>
      </c>
      <c r="G10" s="90" t="s">
        <v>32</v>
      </c>
      <c r="H10" s="115">
        <v>4200.8233065852291</v>
      </c>
      <c r="I10" s="115">
        <v>362317.75981691678</v>
      </c>
      <c r="J10" s="115">
        <v>474866.75645676872</v>
      </c>
      <c r="K10" s="115">
        <v>178626.87118882759</v>
      </c>
      <c r="L10" s="115">
        <v>1020012.210769098</v>
      </c>
      <c r="M10" s="115">
        <v>2.8518727374549808</v>
      </c>
      <c r="N10" s="115">
        <v>-0.234734638</v>
      </c>
      <c r="O10" s="116">
        <v>138</v>
      </c>
      <c r="P10" s="116">
        <v>38</v>
      </c>
      <c r="Q10" s="116">
        <v>92</v>
      </c>
      <c r="R10" s="116"/>
      <c r="S10" s="116"/>
      <c r="T10" s="116">
        <v>268</v>
      </c>
      <c r="U10" s="116">
        <v>0.70000000000000018</v>
      </c>
      <c r="V10" s="116">
        <v>21.299999999999983</v>
      </c>
      <c r="W10" s="115">
        <v>357664</v>
      </c>
      <c r="X10" s="115">
        <v>2.8451958999999999E-3</v>
      </c>
      <c r="Y10" s="115">
        <v>3.3999999999999995</v>
      </c>
      <c r="Z10" s="116">
        <v>79459</v>
      </c>
      <c r="AA10" s="116">
        <v>0.12658100403981901</v>
      </c>
      <c r="AB10" s="116">
        <v>248.10000000000002</v>
      </c>
      <c r="AC10" s="116">
        <v>249.20000000000002</v>
      </c>
      <c r="AD10" s="116">
        <v>255.6</v>
      </c>
      <c r="AE10" s="115">
        <v>4804.3810999999987</v>
      </c>
      <c r="AF10" s="115">
        <v>3.6674664885496172E-2</v>
      </c>
      <c r="AG10" s="115">
        <v>0.15</v>
      </c>
      <c r="AH10" s="115">
        <v>0.2</v>
      </c>
      <c r="AI10" s="109">
        <v>323637</v>
      </c>
      <c r="AJ10" s="109">
        <v>346826</v>
      </c>
      <c r="AK10" s="109">
        <v>357664</v>
      </c>
      <c r="AL10" s="109">
        <v>9.1297405869887882E-3</v>
      </c>
      <c r="AM10" s="110">
        <f t="shared" si="0"/>
        <v>34027</v>
      </c>
      <c r="AN10" s="110">
        <v>1.264123649766935E-2</v>
      </c>
      <c r="AO10" s="110">
        <v>-3.5114959106805621E-3</v>
      </c>
      <c r="AP10" s="109">
        <v>132399.28631974306</v>
      </c>
      <c r="AQ10" s="109">
        <v>43497.107846203762</v>
      </c>
      <c r="AR10" s="109">
        <v>181767.60583405319</v>
      </c>
      <c r="AS10" s="109">
        <v>72.839869190233202</v>
      </c>
      <c r="AT10" s="109">
        <v>23.93006589189217</v>
      </c>
      <c r="AU10" s="109">
        <v>96.769935082125386</v>
      </c>
      <c r="AV10" s="110">
        <v>3.2180025735523348</v>
      </c>
      <c r="AW10" s="110">
        <v>2.6860851936400838</v>
      </c>
      <c r="AX10" s="110">
        <v>-0.16529426802945976</v>
      </c>
      <c r="AY10" s="109">
        <v>1.0002864954334849</v>
      </c>
      <c r="AZ10" s="109">
        <v>1.0501602624183093</v>
      </c>
      <c r="BA10" s="109">
        <v>1.0232937762108516</v>
      </c>
      <c r="BB10" s="110">
        <v>6295</v>
      </c>
      <c r="BC10" s="110">
        <v>15752</v>
      </c>
      <c r="BD10" s="110">
        <v>1.5023034154090547</v>
      </c>
      <c r="BE10" s="109">
        <v>7.1993324618452106E-2</v>
      </c>
      <c r="BF10" s="109">
        <v>0.18045087838186699</v>
      </c>
      <c r="BG10" s="109">
        <v>0.288849917700093</v>
      </c>
      <c r="BH10" s="109">
        <v>4.0990115809655801E-2</v>
      </c>
      <c r="BI10" s="109">
        <v>8.58082111567149E-2</v>
      </c>
      <c r="BJ10" s="109">
        <v>0.27532212903542402</v>
      </c>
      <c r="BK10" s="109">
        <v>5.6585423297792301E-2</v>
      </c>
      <c r="BL10" s="109" t="s">
        <v>2890</v>
      </c>
      <c r="BM10" s="108">
        <v>97.8</v>
      </c>
      <c r="BN10" s="108">
        <v>5.819064244945462E-2</v>
      </c>
      <c r="BO10" s="108">
        <v>7.7545985560352651E-2</v>
      </c>
      <c r="BP10" s="108">
        <v>148502</v>
      </c>
      <c r="BQ10" s="108">
        <v>137815</v>
      </c>
      <c r="BR10" s="108">
        <v>170938</v>
      </c>
      <c r="BS10" s="108">
        <v>161538</v>
      </c>
      <c r="BT10" s="108">
        <v>1</v>
      </c>
      <c r="BU10" s="47">
        <v>0.64614355942845203</v>
      </c>
      <c r="BV10" s="47">
        <v>0.72842458652025643</v>
      </c>
      <c r="BW10" s="47">
        <v>0.59140629401921507</v>
      </c>
      <c r="BX10" s="47">
        <v>-2.9597522534418386</v>
      </c>
      <c r="BY10" s="47">
        <v>12.588759051174458</v>
      </c>
      <c r="BZ10" s="47">
        <v>0.61239979325575977</v>
      </c>
      <c r="CA10" s="47">
        <v>-0.45751553650119625</v>
      </c>
      <c r="CB10" s="47">
        <v>6.8731992041875518</v>
      </c>
      <c r="CC10" s="47">
        <v>0.18970225545544869</v>
      </c>
      <c r="CD10" s="47">
        <v>5</v>
      </c>
      <c r="CE10" s="108">
        <v>0.43537777352221463</v>
      </c>
      <c r="CF10" s="108">
        <v>0.37014139659255751</v>
      </c>
      <c r="CG10" s="108">
        <v>0.19448082988522786</v>
      </c>
      <c r="CH10" s="47">
        <v>18192</v>
      </c>
      <c r="CI10" s="47">
        <v>6.3362169745148467E-2</v>
      </c>
      <c r="CJ10" s="47">
        <v>9547</v>
      </c>
      <c r="CK10" s="47">
        <v>3097</v>
      </c>
      <c r="CL10" s="47">
        <v>0.24493831066118316</v>
      </c>
      <c r="CM10" s="108">
        <v>2</v>
      </c>
      <c r="CN10" s="47">
        <v>0.15493399918229078</v>
      </c>
      <c r="CO10" s="47">
        <v>-2.0440079175378756</v>
      </c>
      <c r="CP10" s="47">
        <v>0.44268004205361838</v>
      </c>
      <c r="CQ10" s="47" t="s">
        <v>2761</v>
      </c>
      <c r="CR10" s="106">
        <v>19.302567191745247</v>
      </c>
      <c r="CS10" s="107">
        <v>153315.26309712001</v>
      </c>
      <c r="CT10" s="107">
        <v>0.30748287125403334</v>
      </c>
      <c r="CU10" s="107">
        <v>5.1119172999268214E-2</v>
      </c>
      <c r="CV10" s="107">
        <v>0.60541937317350891</v>
      </c>
      <c r="CW10" s="106">
        <v>669.38020485768106</v>
      </c>
      <c r="CX10" s="106">
        <v>521.39310630274053</v>
      </c>
      <c r="CY10" s="106">
        <v>9.7580473379568531</v>
      </c>
      <c r="CZ10" s="106">
        <v>349.0102243083</v>
      </c>
      <c r="DA10" s="107">
        <v>43</v>
      </c>
      <c r="DB10" s="107">
        <v>3995</v>
      </c>
      <c r="DC10" s="107">
        <v>0.57327569268144196</v>
      </c>
      <c r="DD10" s="106">
        <v>38764028</v>
      </c>
      <c r="DE10" s="106">
        <v>35543144</v>
      </c>
      <c r="DF10" s="106">
        <v>-1.0386188452861503E-2</v>
      </c>
      <c r="DG10" s="107">
        <v>0.11388939039487299</v>
      </c>
      <c r="DH10" s="107">
        <v>0.31958312696407098</v>
      </c>
      <c r="DI10" s="107">
        <v>268208.20365813602</v>
      </c>
      <c r="DJ10" s="102">
        <v>9107.6874936296008</v>
      </c>
      <c r="DK10" s="102">
        <v>25.4643673772859</v>
      </c>
      <c r="DL10" s="102">
        <v>15.128013283544099</v>
      </c>
      <c r="DM10" s="102">
        <v>6.5787378484288199</v>
      </c>
      <c r="DN10" s="102">
        <v>3.7576162453129598</v>
      </c>
      <c r="DO10" s="102">
        <v>3</v>
      </c>
      <c r="DP10" s="103">
        <v>-872.75</v>
      </c>
      <c r="DQ10" s="103">
        <v>-0.34584901921933819</v>
      </c>
      <c r="DR10" s="103">
        <v>89550.5</v>
      </c>
      <c r="DS10" s="103">
        <v>68625.25</v>
      </c>
      <c r="DT10" s="103">
        <v>-0.23366982875584169</v>
      </c>
      <c r="DU10" s="103">
        <v>0.85575457423464973</v>
      </c>
      <c r="DV10" s="103">
        <v>0.83946506570103574</v>
      </c>
      <c r="DW10" s="102">
        <v>106</v>
      </c>
      <c r="DX10" s="102" t="s">
        <v>2812</v>
      </c>
      <c r="DY10" s="102">
        <v>86</v>
      </c>
      <c r="DZ10" s="102" t="s">
        <v>2812</v>
      </c>
      <c r="EA10" s="102">
        <v>118</v>
      </c>
      <c r="EB10" s="103">
        <v>16230.175104310971</v>
      </c>
      <c r="EC10" s="103">
        <v>0.1074063602958836</v>
      </c>
      <c r="ED10" s="103">
        <v>6.4795152992280816</v>
      </c>
      <c r="EE10" s="102">
        <v>14.01433135554541</v>
      </c>
      <c r="EF10" s="102">
        <v>20.744226380648101</v>
      </c>
      <c r="EG10" s="102">
        <v>6.7298950251026932</v>
      </c>
      <c r="EH10" s="103">
        <v>42155</v>
      </c>
      <c r="EI10" s="103">
        <v>0.3061622948007206</v>
      </c>
      <c r="EJ10" s="103">
        <v>38226</v>
      </c>
      <c r="EK10" s="103">
        <v>8.2718568513577145E-2</v>
      </c>
      <c r="EL10" s="103">
        <v>8.6611479028697573</v>
      </c>
      <c r="EM10" s="102">
        <v>108471</v>
      </c>
      <c r="EN10" s="102">
        <v>6930</v>
      </c>
      <c r="EO10" s="102">
        <v>6.388804380894432E-2</v>
      </c>
      <c r="EP10" s="102">
        <v>5.1635921121774481E-2</v>
      </c>
      <c r="EQ10" s="102">
        <v>1.2252122687169843E-2</v>
      </c>
      <c r="ER10" s="102">
        <v>0.19177489177489176</v>
      </c>
      <c r="ES10" s="91">
        <v>0.19399999999999998</v>
      </c>
      <c r="ET10" s="91">
        <v>0.89999999999999858</v>
      </c>
      <c r="EU10" s="91">
        <v>21890</v>
      </c>
      <c r="EV10" s="91">
        <v>0.12429378531073443</v>
      </c>
      <c r="EW10" s="75">
        <v>21413</v>
      </c>
      <c r="EX10" s="75">
        <v>97.693382524634572</v>
      </c>
      <c r="EY10" s="75" t="s">
        <v>2856</v>
      </c>
      <c r="EZ10" s="75">
        <v>0.43394199785177229</v>
      </c>
      <c r="FA10" s="75">
        <v>0.11824592537243732</v>
      </c>
      <c r="FB10" s="75">
        <v>0.13370382477933965</v>
      </c>
      <c r="FC10" s="75">
        <v>0.20230700976042593</v>
      </c>
      <c r="FD10" s="75">
        <v>0.11180124223602485</v>
      </c>
      <c r="FE10" s="91">
        <v>0.48206599713055953</v>
      </c>
      <c r="FF10" s="91">
        <v>0.51793400286944047</v>
      </c>
      <c r="FG10" s="91" t="e">
        <f>VLOOKUP(A10,#REF!,2,FALSE)</f>
        <v>#REF!</v>
      </c>
      <c r="FH10" s="91" t="e">
        <f>VLOOKUP(A10,#REF!,3,FALSE)</f>
        <v>#REF!</v>
      </c>
      <c r="FI10" s="91" t="e">
        <f>VLOOKUP(A10,#REF!,4,FALSE)</f>
        <v>#REF!</v>
      </c>
      <c r="FJ10" s="91">
        <v>697</v>
      </c>
      <c r="FK10" s="91">
        <v>5.8823529411764705E-2</v>
      </c>
      <c r="FL10" s="91">
        <v>0.33572453371592542</v>
      </c>
      <c r="FM10" s="91">
        <v>0.39598278335724535</v>
      </c>
      <c r="FN10" s="91">
        <v>0.16786226685796271</v>
      </c>
      <c r="FO10" s="91">
        <v>4.1606886657101862E-2</v>
      </c>
      <c r="FP10" s="75">
        <v>0.25733649458709851</v>
      </c>
      <c r="FQ10" s="75">
        <v>2.3248076406907042E-2</v>
      </c>
      <c r="FR10" s="92">
        <v>0.1576116131341147</v>
      </c>
    </row>
    <row r="11" spans="1:188">
      <c r="A11" s="88" t="s">
        <v>1399</v>
      </c>
      <c r="B11" s="89" t="s">
        <v>1400</v>
      </c>
      <c r="C11" s="89" t="s">
        <v>26</v>
      </c>
      <c r="D11" s="89" t="s">
        <v>191</v>
      </c>
      <c r="E11" s="90" t="s">
        <v>27</v>
      </c>
      <c r="F11" s="90" t="s">
        <v>512</v>
      </c>
      <c r="G11" s="90" t="s">
        <v>32</v>
      </c>
      <c r="H11" s="115">
        <v>724.64939120615838</v>
      </c>
      <c r="I11" s="115">
        <v>230983.44090061239</v>
      </c>
      <c r="J11" s="115">
        <v>564198.66538089316</v>
      </c>
      <c r="K11" s="115">
        <v>84587.278195690815</v>
      </c>
      <c r="L11" s="115">
        <v>880494.03386840248</v>
      </c>
      <c r="M11" s="115">
        <v>2.6161343756396351</v>
      </c>
      <c r="N11" s="115">
        <v>-9.4988919800000002E-2</v>
      </c>
      <c r="O11" s="116">
        <v>124</v>
      </c>
      <c r="P11" s="116">
        <v>22</v>
      </c>
      <c r="Q11" s="116">
        <v>83</v>
      </c>
      <c r="R11" s="116"/>
      <c r="S11" s="116"/>
      <c r="T11" s="116">
        <v>229</v>
      </c>
      <c r="U11" s="116">
        <v>1</v>
      </c>
      <c r="V11" s="116">
        <v>18.099999999999994</v>
      </c>
      <c r="W11" s="115">
        <v>336563</v>
      </c>
      <c r="X11" s="115">
        <v>9.0406530600000007E-3</v>
      </c>
      <c r="Y11" s="115">
        <v>3</v>
      </c>
      <c r="Z11" s="116">
        <v>19011</v>
      </c>
      <c r="AA11" s="116">
        <v>0.74520014728315187</v>
      </c>
      <c r="AB11" s="116">
        <v>249.2</v>
      </c>
      <c r="AC11" s="116">
        <v>250.7</v>
      </c>
      <c r="AD11" s="116">
        <v>256.7</v>
      </c>
      <c r="AE11" s="115">
        <v>429.91530000000006</v>
      </c>
      <c r="AF11" s="115">
        <v>3.3666037588097105E-3</v>
      </c>
      <c r="AG11" s="115">
        <v>0.11</v>
      </c>
      <c r="AH11" s="115">
        <v>0.19</v>
      </c>
      <c r="AI11" s="109">
        <v>332043</v>
      </c>
      <c r="AJ11" s="109">
        <v>334326</v>
      </c>
      <c r="AK11" s="109">
        <v>336563</v>
      </c>
      <c r="AL11" s="109">
        <v>1.2299261355199764E-3</v>
      </c>
      <c r="AM11" s="110">
        <f t="shared" si="0"/>
        <v>4520</v>
      </c>
      <c r="AN11" s="110">
        <v>6.203974200816198E-3</v>
      </c>
      <c r="AO11" s="110">
        <v>-4.9740480652962216E-3</v>
      </c>
      <c r="AP11" s="109">
        <v>104752.84706265577</v>
      </c>
      <c r="AQ11" s="109">
        <v>56487.349598167857</v>
      </c>
      <c r="AR11" s="109">
        <v>175322.80333917637</v>
      </c>
      <c r="AS11" s="109">
        <v>59.748558126807261</v>
      </c>
      <c r="AT11" s="109">
        <v>32.219054522467587</v>
      </c>
      <c r="AU11" s="109">
        <v>91.967612649274869</v>
      </c>
      <c r="AV11" s="110">
        <v>2.5848430626298051</v>
      </c>
      <c r="AW11" s="110">
        <v>2.2136993296045775</v>
      </c>
      <c r="AX11" s="110">
        <v>-0.14358462933050489</v>
      </c>
      <c r="AY11" s="109">
        <v>0.82513008727905612</v>
      </c>
      <c r="AZ11" s="109">
        <v>0.89385048503630138</v>
      </c>
      <c r="BA11" s="109">
        <v>0.85930824160076602</v>
      </c>
      <c r="BB11" s="110">
        <v>10346</v>
      </c>
      <c r="BC11" s="110">
        <v>16479</v>
      </c>
      <c r="BD11" s="110">
        <v>0.59278948385849595</v>
      </c>
      <c r="BE11" s="109">
        <v>0.22539577159791099</v>
      </c>
      <c r="BF11" s="109">
        <v>0.30053587067516202</v>
      </c>
      <c r="BG11" s="109">
        <v>0.20776491201935299</v>
      </c>
      <c r="BH11" s="109">
        <v>4.3279085278028998E-2</v>
      </c>
      <c r="BI11" s="109">
        <v>3.8101221834852601E-2</v>
      </c>
      <c r="BJ11" s="109">
        <v>0.152046684567299</v>
      </c>
      <c r="BK11" s="109">
        <v>3.2876454027394197E-2</v>
      </c>
      <c r="BL11" s="109" t="s">
        <v>2892</v>
      </c>
      <c r="BM11" s="108">
        <v>61.5</v>
      </c>
      <c r="BN11" s="108">
        <v>2.066426531473407E-2</v>
      </c>
      <c r="BO11" s="108">
        <v>-3.7771167233284768E-2</v>
      </c>
      <c r="BP11" s="108">
        <v>95099</v>
      </c>
      <c r="BQ11" s="108">
        <v>98832</v>
      </c>
      <c r="BR11" s="108">
        <v>166898</v>
      </c>
      <c r="BS11" s="108">
        <v>163519</v>
      </c>
      <c r="BT11" s="108">
        <v>4</v>
      </c>
      <c r="BU11" s="47">
        <v>0.70857681483788693</v>
      </c>
      <c r="BV11" s="47">
        <v>0.82311253655517547</v>
      </c>
      <c r="BW11" s="47">
        <v>0.65488917088858645</v>
      </c>
      <c r="BX11" s="47">
        <v>-1.7537075513866629</v>
      </c>
      <c r="BY11" s="47">
        <v>14.355816545286448</v>
      </c>
      <c r="BZ11" s="47">
        <v>0.68150603307630653</v>
      </c>
      <c r="CA11" s="47">
        <v>-1.5911873039511022</v>
      </c>
      <c r="CB11" s="47">
        <v>5.5779529464420552</v>
      </c>
      <c r="CC11" s="47">
        <v>0.18210328089749697</v>
      </c>
      <c r="CD11" s="47">
        <v>5</v>
      </c>
      <c r="CE11" s="108">
        <v>0.4381121710504543</v>
      </c>
      <c r="CF11" s="108">
        <v>0.4398241705970875</v>
      </c>
      <c r="CG11" s="108">
        <v>0.12206365835245823</v>
      </c>
      <c r="CH11" s="47">
        <v>3228</v>
      </c>
      <c r="CI11" s="47">
        <v>0.3000402738622634</v>
      </c>
      <c r="CJ11" s="47">
        <v>15</v>
      </c>
      <c r="CK11" s="47">
        <v>1788</v>
      </c>
      <c r="CL11" s="47">
        <v>0.99168053244592347</v>
      </c>
      <c r="CM11" s="108">
        <v>3</v>
      </c>
      <c r="CN11" s="47">
        <v>0.16426006570402632</v>
      </c>
      <c r="CO11" s="47">
        <v>5.7644679076081307</v>
      </c>
      <c r="CP11" s="47">
        <v>0.50513153538594746</v>
      </c>
      <c r="CQ11" s="47" t="s">
        <v>2761</v>
      </c>
      <c r="CR11" s="106">
        <v>13.280022822682703</v>
      </c>
      <c r="CS11" s="107">
        <v>155923.62263241</v>
      </c>
      <c r="CT11" s="107">
        <v>0.46303154664104851</v>
      </c>
      <c r="CU11" s="107">
        <v>7.9515485058278157E-2</v>
      </c>
      <c r="CV11" s="107">
        <v>0.39011106673945695</v>
      </c>
      <c r="CW11" s="106">
        <v>424.11048714998901</v>
      </c>
      <c r="CX11" s="106">
        <v>585.50602485464935</v>
      </c>
      <c r="CY11" s="106">
        <v>7.378091038836712</v>
      </c>
      <c r="CZ11" s="106">
        <v>248.3192454304</v>
      </c>
      <c r="DA11" s="107">
        <v>88</v>
      </c>
      <c r="DB11" s="107">
        <v>5001</v>
      </c>
      <c r="DC11" s="107">
        <v>0.49781238814674644</v>
      </c>
      <c r="DD11" s="106">
        <v>38341597</v>
      </c>
      <c r="DE11" s="106">
        <v>42138817</v>
      </c>
      <c r="DF11" s="106">
        <v>1.2379570417997978E-2</v>
      </c>
      <c r="DG11" s="107">
        <v>0.14616763167382302</v>
      </c>
      <c r="DH11" s="107">
        <v>0.47835387150088399</v>
      </c>
      <c r="DI11" s="107">
        <v>268102.43499022</v>
      </c>
      <c r="DJ11" s="102">
        <v>15438.3856111353</v>
      </c>
      <c r="DK11" s="102">
        <v>45.8707154712055</v>
      </c>
      <c r="DL11" s="102">
        <v>14.7350378884144</v>
      </c>
      <c r="DM11" s="102">
        <v>25.6849636586287</v>
      </c>
      <c r="DN11" s="102">
        <v>5.4507139241623799</v>
      </c>
      <c r="DO11" s="102">
        <v>2</v>
      </c>
      <c r="DP11" s="103">
        <v>-738.25</v>
      </c>
      <c r="DQ11" s="103">
        <v>-0.23399366085578449</v>
      </c>
      <c r="DR11" s="103">
        <v>89550.5</v>
      </c>
      <c r="DS11" s="103">
        <v>68625.25</v>
      </c>
      <c r="DT11" s="103">
        <v>-0.23366982875584169</v>
      </c>
      <c r="DU11" s="103">
        <v>0.85575457423464973</v>
      </c>
      <c r="DV11" s="103">
        <v>0.83946506570103574</v>
      </c>
      <c r="DW11" s="102">
        <v>95</v>
      </c>
      <c r="DX11" s="102" t="s">
        <v>2812</v>
      </c>
      <c r="DY11" s="102">
        <v>73</v>
      </c>
      <c r="DZ11" s="102" t="s">
        <v>2812</v>
      </c>
      <c r="EA11" s="102">
        <v>127</v>
      </c>
      <c r="EB11" s="103">
        <v>32446.351247252202</v>
      </c>
      <c r="EC11" s="103">
        <v>0.20057459956141979</v>
      </c>
      <c r="ED11" s="103">
        <v>6.3735496374584031</v>
      </c>
      <c r="EE11" s="102">
        <v>18.34576710995783</v>
      </c>
      <c r="EF11" s="102">
        <v>19.676029841063901</v>
      </c>
      <c r="EG11" s="102">
        <v>1.330262731106066</v>
      </c>
      <c r="EH11" s="103">
        <v>29792</v>
      </c>
      <c r="EI11" s="103">
        <v>0.20912516214586749</v>
      </c>
      <c r="EJ11" s="103">
        <v>25552</v>
      </c>
      <c r="EK11" s="103">
        <v>0.1745460237946149</v>
      </c>
      <c r="EL11" s="103">
        <v>9.6064278187565861</v>
      </c>
      <c r="EM11" s="102">
        <v>130175</v>
      </c>
      <c r="EN11" s="102">
        <v>8567</v>
      </c>
      <c r="EO11" s="102">
        <v>6.5811407720376414E-2</v>
      </c>
      <c r="EP11" s="102">
        <v>5.6700595352410219E-2</v>
      </c>
      <c r="EQ11" s="102">
        <v>9.1108123679661986E-3</v>
      </c>
      <c r="ER11" s="102">
        <v>0.13843819306641764</v>
      </c>
      <c r="ES11" s="91">
        <v>9.8000000000000004E-2</v>
      </c>
      <c r="ET11" s="91">
        <v>1.6000000000000014</v>
      </c>
      <c r="EU11" s="91">
        <v>30780</v>
      </c>
      <c r="EV11" s="91">
        <v>0.12417823228634028</v>
      </c>
      <c r="EW11" s="75">
        <v>19590</v>
      </c>
      <c r="EX11" s="75">
        <v>130.89006636038798</v>
      </c>
      <c r="EY11" s="75" t="s">
        <v>2858</v>
      </c>
      <c r="EZ11" s="75">
        <v>5.8601327207759055E-2</v>
      </c>
      <c r="FA11" s="75">
        <v>6.7075038284839197E-2</v>
      </c>
      <c r="FB11" s="75">
        <v>1.6334864726901481E-2</v>
      </c>
      <c r="FC11" s="75">
        <v>6.8453292496171519E-2</v>
      </c>
      <c r="FD11" s="75">
        <v>0.78953547728432871</v>
      </c>
      <c r="FE11" s="91">
        <v>0.4935064935064935</v>
      </c>
      <c r="FF11" s="91">
        <v>0.50649350649350644</v>
      </c>
      <c r="FG11" s="91" t="e">
        <f>VLOOKUP(A11,#REF!,2,FALSE)</f>
        <v>#REF!</v>
      </c>
      <c r="FH11" s="91" t="e">
        <f>VLOOKUP(A11,#REF!,3,FALSE)</f>
        <v>#REF!</v>
      </c>
      <c r="FI11" s="91" t="e">
        <f>VLOOKUP(A11,#REF!,4,FALSE)</f>
        <v>#REF!</v>
      </c>
      <c r="FJ11" s="91">
        <v>616</v>
      </c>
      <c r="FK11" s="91">
        <v>4.5454545454545456E-2</v>
      </c>
      <c r="FL11" s="91">
        <v>0.33441558441558439</v>
      </c>
      <c r="FM11" s="91">
        <v>0.41720779220779219</v>
      </c>
      <c r="FN11" s="91">
        <v>0.16233766233766234</v>
      </c>
      <c r="FO11" s="91">
        <v>4.0584415584415584E-2</v>
      </c>
      <c r="FP11" s="75">
        <v>3.2484260004813366E-2</v>
      </c>
      <c r="FQ11" s="75">
        <v>4.4300769841010453E-3</v>
      </c>
      <c r="FR11" s="92">
        <v>0.23984514043433175</v>
      </c>
    </row>
    <row r="12" spans="1:188">
      <c r="A12" s="88" t="s">
        <v>1411</v>
      </c>
      <c r="B12" s="89" t="s">
        <v>1412</v>
      </c>
      <c r="C12" s="89" t="s">
        <v>574</v>
      </c>
      <c r="D12" s="89" t="s">
        <v>191</v>
      </c>
      <c r="E12" s="90" t="s">
        <v>27</v>
      </c>
      <c r="F12" s="90" t="s">
        <v>512</v>
      </c>
      <c r="G12" s="90" t="s">
        <v>32</v>
      </c>
      <c r="H12" s="115">
        <v>17488.179878834559</v>
      </c>
      <c r="I12" s="115">
        <v>500723.07214016892</v>
      </c>
      <c r="J12" s="115">
        <v>731130.29580739117</v>
      </c>
      <c r="K12" s="115">
        <v>477278.05585564888</v>
      </c>
      <c r="L12" s="115">
        <v>1726619.603682044</v>
      </c>
      <c r="M12" s="115">
        <v>4.0351384534607559</v>
      </c>
      <c r="N12" s="115">
        <v>-0.1688135446</v>
      </c>
      <c r="O12" s="116">
        <v>300</v>
      </c>
      <c r="P12" s="116">
        <v>115</v>
      </c>
      <c r="Q12" s="116">
        <v>191</v>
      </c>
      <c r="R12" s="116"/>
      <c r="S12" s="116"/>
      <c r="T12" s="116">
        <v>606</v>
      </c>
      <c r="U12" s="116">
        <v>0.89999999999999991</v>
      </c>
      <c r="V12" s="116">
        <v>19.500000000000014</v>
      </c>
      <c r="W12" s="115">
        <v>427896</v>
      </c>
      <c r="X12" s="115">
        <v>2.2236584900000001E-3</v>
      </c>
      <c r="Y12" s="115">
        <v>2.9</v>
      </c>
      <c r="Z12" s="116">
        <v>177908</v>
      </c>
      <c r="AA12" s="116">
        <v>7.9631045259347527E-2</v>
      </c>
      <c r="AB12" s="116">
        <v>246.89999999999998</v>
      </c>
      <c r="AC12" s="116">
        <v>249.39999999999998</v>
      </c>
      <c r="AD12" s="116">
        <v>255.10000000000002</v>
      </c>
      <c r="AE12" s="115">
        <v>17349.417900000019</v>
      </c>
      <c r="AF12" s="115">
        <v>0.11142850289017353</v>
      </c>
      <c r="AG12" s="115">
        <v>0.12</v>
      </c>
      <c r="AH12" s="115">
        <v>0.22</v>
      </c>
      <c r="AI12" s="109">
        <v>398509</v>
      </c>
      <c r="AJ12" s="109">
        <v>408672</v>
      </c>
      <c r="AK12" s="109">
        <v>427896</v>
      </c>
      <c r="AL12" s="109">
        <v>6.4891541661382668E-3</v>
      </c>
      <c r="AM12" s="110">
        <f t="shared" si="0"/>
        <v>29387</v>
      </c>
      <c r="AN12" s="110">
        <v>9.4983913511774709E-3</v>
      </c>
      <c r="AO12" s="110">
        <v>-3.0092371850392041E-3</v>
      </c>
      <c r="AP12" s="109">
        <v>145061.43802671658</v>
      </c>
      <c r="AQ12" s="109">
        <v>65472.88787299642</v>
      </c>
      <c r="AR12" s="109">
        <v>217361.67410028697</v>
      </c>
      <c r="AS12" s="109">
        <v>66.737357736666908</v>
      </c>
      <c r="AT12" s="109">
        <v>30.121633974344693</v>
      </c>
      <c r="AU12" s="109">
        <v>96.858991711012223</v>
      </c>
      <c r="AV12" s="110">
        <v>3.3573755834242096</v>
      </c>
      <c r="AW12" s="110">
        <v>2.811921786417535</v>
      </c>
      <c r="AX12" s="110">
        <v>-0.16246433663831042</v>
      </c>
      <c r="AY12" s="109">
        <v>0.99119368288531884</v>
      </c>
      <c r="AZ12" s="109">
        <v>1.0092147595613594</v>
      </c>
      <c r="BA12" s="109">
        <v>0.9997505464861367</v>
      </c>
      <c r="BB12" s="110">
        <v>10140</v>
      </c>
      <c r="BC12" s="110">
        <v>20692</v>
      </c>
      <c r="BD12" s="110">
        <v>1.0406311637080869</v>
      </c>
      <c r="BE12" s="109">
        <v>0.126108616222815</v>
      </c>
      <c r="BF12" s="109">
        <v>0.21224355131384801</v>
      </c>
      <c r="BG12" s="109">
        <v>0.26023489185475301</v>
      </c>
      <c r="BH12" s="109">
        <v>4.2772304364819103E-2</v>
      </c>
      <c r="BI12" s="109">
        <v>7.3848515628634107E-2</v>
      </c>
      <c r="BJ12" s="109">
        <v>0.23866957156415899</v>
      </c>
      <c r="BK12" s="109">
        <v>4.6122549050971302E-2</v>
      </c>
      <c r="BL12" s="109" t="s">
        <v>2887</v>
      </c>
      <c r="BM12" s="108">
        <v>70.900000000000006</v>
      </c>
      <c r="BN12" s="108">
        <v>3.5583343574618002E-2</v>
      </c>
      <c r="BO12" s="108">
        <v>-2.4154477921838235E-2</v>
      </c>
      <c r="BP12" s="108">
        <v>126897</v>
      </c>
      <c r="BQ12" s="108">
        <v>130038</v>
      </c>
      <c r="BR12" s="108">
        <v>202237</v>
      </c>
      <c r="BS12" s="108">
        <v>195288</v>
      </c>
      <c r="BT12" s="108">
        <v>4</v>
      </c>
      <c r="BU12" s="47">
        <v>0.66067113894447382</v>
      </c>
      <c r="BV12" s="47">
        <v>0.73931107913549821</v>
      </c>
      <c r="BW12" s="47">
        <v>0.57539668508339503</v>
      </c>
      <c r="BX12" s="47">
        <v>-4.6076140540973087</v>
      </c>
      <c r="BY12" s="47">
        <v>13.487016452223221</v>
      </c>
      <c r="BZ12" s="47">
        <v>0.62626928352178701</v>
      </c>
      <c r="CA12" s="47">
        <v>5.7325501910431953E-2</v>
      </c>
      <c r="CB12" s="47">
        <v>6.9878040696992212</v>
      </c>
      <c r="CC12" s="47">
        <v>0.18929380082284822</v>
      </c>
      <c r="CD12" s="47">
        <v>5</v>
      </c>
      <c r="CE12" s="108">
        <v>0.44300752224657697</v>
      </c>
      <c r="CF12" s="108">
        <v>0.36606495856882848</v>
      </c>
      <c r="CG12" s="108">
        <v>0.19092751918459455</v>
      </c>
      <c r="CH12" s="47">
        <v>2065</v>
      </c>
      <c r="CI12" s="47">
        <v>8.0586080586080577E-2</v>
      </c>
      <c r="CJ12" s="47">
        <v>563</v>
      </c>
      <c r="CK12" s="47">
        <v>13</v>
      </c>
      <c r="CL12" s="47">
        <v>2.2569444444444444E-2</v>
      </c>
      <c r="CM12" s="108">
        <v>5</v>
      </c>
      <c r="CN12" s="47">
        <v>0.23919636087945415</v>
      </c>
      <c r="CO12" s="47">
        <v>-3.0824008516101209</v>
      </c>
      <c r="CP12" s="47">
        <v>0.42489048942801783</v>
      </c>
      <c r="CQ12" s="47" t="s">
        <v>2759</v>
      </c>
      <c r="CR12" s="106">
        <v>22.348974699827174</v>
      </c>
      <c r="CS12" s="107">
        <v>180891.02147581999</v>
      </c>
      <c r="CT12" s="107">
        <v>0.32712229782758911</v>
      </c>
      <c r="CU12" s="107">
        <v>5.8355634153025339E-2</v>
      </c>
      <c r="CV12" s="107">
        <v>0.57164338101829082</v>
      </c>
      <c r="CW12" s="106">
        <v>1526.3383717292991</v>
      </c>
      <c r="CX12" s="106">
        <v>148.85268911507549</v>
      </c>
      <c r="CY12" s="106">
        <v>5.3096914000458062</v>
      </c>
      <c r="CZ12" s="106">
        <v>227.19957113140001</v>
      </c>
      <c r="DA12" s="107">
        <v>171</v>
      </c>
      <c r="DB12" s="107">
        <v>5878</v>
      </c>
      <c r="DC12" s="107">
        <v>0.42437173537869993</v>
      </c>
      <c r="DD12" s="106">
        <v>36870592</v>
      </c>
      <c r="DE12" s="106">
        <v>42478958</v>
      </c>
      <c r="DF12" s="106">
        <v>1.9013683045826874E-2</v>
      </c>
      <c r="DG12" s="107">
        <v>0.122641300778266</v>
      </c>
      <c r="DH12" s="107">
        <v>0.33215274285421897</v>
      </c>
      <c r="DI12" s="107">
        <v>324906.57510238898</v>
      </c>
      <c r="DJ12" s="102">
        <v>9242.0126673977502</v>
      </c>
      <c r="DK12" s="102">
        <v>21.598735831598599</v>
      </c>
      <c r="DL12" s="102">
        <v>9.7382974893289909</v>
      </c>
      <c r="DM12" s="102">
        <v>9.4554716705181292</v>
      </c>
      <c r="DN12" s="102">
        <v>2.4049666717515601</v>
      </c>
      <c r="DO12" s="102">
        <v>1</v>
      </c>
      <c r="DP12" s="103">
        <v>-227</v>
      </c>
      <c r="DQ12" s="103">
        <v>-7.6129789553114779E-2</v>
      </c>
      <c r="DR12" s="103">
        <v>89550.5</v>
      </c>
      <c r="DS12" s="103">
        <v>68625.25</v>
      </c>
      <c r="DT12" s="103">
        <v>-0.23366982875584169</v>
      </c>
      <c r="DU12" s="103">
        <v>0.85575457423464973</v>
      </c>
      <c r="DV12" s="103">
        <v>0.83946506570103574</v>
      </c>
      <c r="DW12" s="102">
        <v>147</v>
      </c>
      <c r="DX12" s="102" t="s">
        <v>2812</v>
      </c>
      <c r="DY12" s="102">
        <v>137</v>
      </c>
      <c r="DZ12" s="102" t="s">
        <v>2812</v>
      </c>
      <c r="EA12" s="102">
        <v>192</v>
      </c>
      <c r="EB12" s="103">
        <v>33193.078654682708</v>
      </c>
      <c r="EC12" s="103">
        <v>0.17616443312944269</v>
      </c>
      <c r="ED12" s="103">
        <v>6.1376238510312309</v>
      </c>
      <c r="EE12" s="102">
        <v>15.05619007919967</v>
      </c>
      <c r="EF12" s="102">
        <v>22.472113380575241</v>
      </c>
      <c r="EG12" s="102">
        <v>7.4159233013755728</v>
      </c>
      <c r="EH12" s="103">
        <v>47534</v>
      </c>
      <c r="EI12" s="103">
        <v>0.28195542324418094</v>
      </c>
      <c r="EJ12" s="103">
        <v>44852</v>
      </c>
      <c r="EK12" s="103">
        <v>8.0130206010880223E-2</v>
      </c>
      <c r="EL12" s="103">
        <v>8.6684053651266773</v>
      </c>
      <c r="EM12" s="102">
        <v>137979</v>
      </c>
      <c r="EN12" s="102">
        <v>10310</v>
      </c>
      <c r="EO12" s="102">
        <v>7.472151559295255E-2</v>
      </c>
      <c r="EP12" s="102">
        <v>5.8994484667956718E-2</v>
      </c>
      <c r="EQ12" s="102">
        <v>1.5727030924995833E-2</v>
      </c>
      <c r="ER12" s="102">
        <v>0.2104752667313288</v>
      </c>
      <c r="ES12" s="91">
        <v>0.157</v>
      </c>
      <c r="ET12" s="91">
        <v>2</v>
      </c>
      <c r="EU12" s="91">
        <v>23980</v>
      </c>
      <c r="EV12" s="91">
        <v>0.12582159624413136</v>
      </c>
      <c r="EW12" s="75">
        <v>24531</v>
      </c>
      <c r="EX12" s="75">
        <v>106.19305368717134</v>
      </c>
      <c r="EY12" s="75" t="s">
        <v>2855</v>
      </c>
      <c r="EZ12" s="75">
        <v>0.25127389833272185</v>
      </c>
      <c r="FA12" s="75">
        <v>0.12196812196812196</v>
      </c>
      <c r="FB12" s="75">
        <v>0.19505931270637153</v>
      </c>
      <c r="FC12" s="75">
        <v>0.12098976804859157</v>
      </c>
      <c r="FD12" s="75">
        <v>0.31070889894419307</v>
      </c>
      <c r="FE12" s="91">
        <v>0.45284280936454852</v>
      </c>
      <c r="FF12" s="91">
        <v>0.54715719063545154</v>
      </c>
      <c r="FG12" s="91" t="e">
        <f>VLOOKUP(A12,#REF!,2,FALSE)</f>
        <v>#REF!</v>
      </c>
      <c r="FH12" s="91" t="e">
        <f>VLOOKUP(A12,#REF!,3,FALSE)</f>
        <v>#REF!</v>
      </c>
      <c r="FI12" s="91" t="e">
        <f>VLOOKUP(A12,#REF!,4,FALSE)</f>
        <v>#REF!</v>
      </c>
      <c r="FJ12" s="91">
        <v>1495</v>
      </c>
      <c r="FK12" s="91">
        <v>4.9498327759197325E-2</v>
      </c>
      <c r="FL12" s="91">
        <v>0.36254180602006691</v>
      </c>
      <c r="FM12" s="91">
        <v>0.3785953177257525</v>
      </c>
      <c r="FN12" s="91">
        <v>0.16722408026755853</v>
      </c>
      <c r="FO12" s="91">
        <v>4.2140468227424746E-2</v>
      </c>
      <c r="FP12" s="75">
        <v>0.14446968422233439</v>
      </c>
      <c r="FQ12" s="75">
        <v>1.3755678950025239E-2</v>
      </c>
      <c r="FR12" s="92">
        <v>0.18604053321367808</v>
      </c>
    </row>
    <row r="13" spans="1:188">
      <c r="A13" s="88" t="s">
        <v>1437</v>
      </c>
      <c r="B13" s="89" t="s">
        <v>1438</v>
      </c>
      <c r="C13" s="89" t="s">
        <v>26</v>
      </c>
      <c r="D13" s="89" t="s">
        <v>191</v>
      </c>
      <c r="E13" s="90" t="s">
        <v>27</v>
      </c>
      <c r="F13" s="90" t="s">
        <v>1104</v>
      </c>
      <c r="G13" s="90" t="s">
        <v>32</v>
      </c>
      <c r="H13" s="115">
        <v>1343.6733111973199</v>
      </c>
      <c r="I13" s="115">
        <v>153494.16263544161</v>
      </c>
      <c r="J13" s="115">
        <v>364781.4045320655</v>
      </c>
      <c r="K13" s="115">
        <v>173070.574511068</v>
      </c>
      <c r="L13" s="115">
        <v>692689.81498977251</v>
      </c>
      <c r="M13" s="115">
        <v>3.230407479385959</v>
      </c>
      <c r="N13" s="115">
        <v>-0.1114231089</v>
      </c>
      <c r="O13" s="116">
        <v>81</v>
      </c>
      <c r="P13" s="116">
        <v>21</v>
      </c>
      <c r="Q13" s="116">
        <v>93</v>
      </c>
      <c r="R13" s="116"/>
      <c r="S13" s="116"/>
      <c r="T13" s="116">
        <v>195</v>
      </c>
      <c r="U13" s="116">
        <v>0.90000000000000036</v>
      </c>
      <c r="V13" s="116">
        <v>17.599999999999994</v>
      </c>
      <c r="W13" s="115">
        <v>214428</v>
      </c>
      <c r="X13" s="115">
        <v>4.9170042800000006E-3</v>
      </c>
      <c r="Y13" s="115">
        <v>3.2</v>
      </c>
      <c r="Z13" s="116">
        <v>28166</v>
      </c>
      <c r="AA13" s="116">
        <v>0</v>
      </c>
      <c r="AB13" s="116">
        <v>248.1</v>
      </c>
      <c r="AC13" s="116">
        <v>250.7</v>
      </c>
      <c r="AD13" s="116">
        <v>256.2</v>
      </c>
      <c r="AE13" s="115">
        <v>1630.4674999999997</v>
      </c>
      <c r="AF13" s="115">
        <v>2.1147438391699087E-2</v>
      </c>
      <c r="AG13" s="115">
        <v>0.12</v>
      </c>
      <c r="AH13" s="115">
        <v>0.28000000000000003</v>
      </c>
      <c r="AI13" s="109">
        <v>195313</v>
      </c>
      <c r="AJ13" s="109">
        <v>204248</v>
      </c>
      <c r="AK13" s="109">
        <v>214428</v>
      </c>
      <c r="AL13" s="109">
        <v>8.5243652164215256E-3</v>
      </c>
      <c r="AM13" s="110">
        <f t="shared" si="0"/>
        <v>19115</v>
      </c>
      <c r="AN13" s="110">
        <v>1.2815401237397328E-2</v>
      </c>
      <c r="AO13" s="110">
        <v>-4.2910360209758025E-3</v>
      </c>
      <c r="AP13" s="109">
        <v>79229.668287139779</v>
      </c>
      <c r="AQ13" s="109">
        <v>24073.810117330548</v>
      </c>
      <c r="AR13" s="109">
        <v>111124.52159552969</v>
      </c>
      <c r="AS13" s="109">
        <v>71.29809618035469</v>
      </c>
      <c r="AT13" s="109">
        <v>21.663814405387718</v>
      </c>
      <c r="AU13" s="109">
        <v>92.961910585742174</v>
      </c>
      <c r="AV13" s="110">
        <v>3.559516966412906</v>
      </c>
      <c r="AW13" s="110">
        <v>2.689539055204345</v>
      </c>
      <c r="AX13" s="110">
        <v>-0.24440898004351388</v>
      </c>
      <c r="AY13" s="109">
        <v>0.99445013949980743</v>
      </c>
      <c r="AZ13" s="109">
        <v>1.054780430666064</v>
      </c>
      <c r="BA13" s="109">
        <v>1.0221014061867124</v>
      </c>
      <c r="BB13" s="110">
        <v>2684</v>
      </c>
      <c r="BC13" s="110">
        <v>7584</v>
      </c>
      <c r="BD13" s="110">
        <v>1.8256333830104321</v>
      </c>
      <c r="BE13" s="109">
        <v>0.104343029548493</v>
      </c>
      <c r="BF13" s="109">
        <v>0.222789262092703</v>
      </c>
      <c r="BG13" s="109">
        <v>0.27928004500243098</v>
      </c>
      <c r="BH13" s="109">
        <v>3.49948085023205E-2</v>
      </c>
      <c r="BI13" s="109">
        <v>7.0298227419518897E-2</v>
      </c>
      <c r="BJ13" s="109">
        <v>0.242572560905635</v>
      </c>
      <c r="BK13" s="109">
        <v>4.5722066528897799E-2</v>
      </c>
      <c r="BL13" s="109" t="s">
        <v>2889</v>
      </c>
      <c r="BM13" s="108">
        <v>100.2</v>
      </c>
      <c r="BN13" s="108">
        <v>2.6976234289965154E-2</v>
      </c>
      <c r="BO13" s="108">
        <v>4.2582111502295107E-2</v>
      </c>
      <c r="BP13" s="108">
        <v>93578</v>
      </c>
      <c r="BQ13" s="108">
        <v>89756</v>
      </c>
      <c r="BR13" s="108">
        <v>104920</v>
      </c>
      <c r="BS13" s="108">
        <v>102164</v>
      </c>
      <c r="BT13" s="108">
        <v>1</v>
      </c>
      <c r="BU13" s="47">
        <v>0.64945291262380633</v>
      </c>
      <c r="BV13" s="47">
        <v>0.74064581135230989</v>
      </c>
      <c r="BW13" s="47">
        <v>0.5881379122064424</v>
      </c>
      <c r="BX13" s="47">
        <v>-5.72713960647111</v>
      </c>
      <c r="BY13" s="47">
        <v>11.937359410543575</v>
      </c>
      <c r="BZ13" s="47">
        <v>0.62403847469401919</v>
      </c>
      <c r="CA13" s="47">
        <v>0.93173593285561473</v>
      </c>
      <c r="CB13" s="47">
        <v>5.1716550372802423</v>
      </c>
      <c r="CC13" s="47">
        <v>0.1764035102969384</v>
      </c>
      <c r="CD13" s="47">
        <v>5</v>
      </c>
      <c r="CE13" s="108">
        <v>0.43577928462450477</v>
      </c>
      <c r="CF13" s="108">
        <v>0.38412716669886193</v>
      </c>
      <c r="CG13" s="108">
        <v>0.1800935486766333</v>
      </c>
      <c r="CH13" s="47">
        <v>30875</v>
      </c>
      <c r="CI13" s="47">
        <v>0.15810202550637661</v>
      </c>
      <c r="CJ13" s="47">
        <v>10868</v>
      </c>
      <c r="CK13" s="47">
        <v>7272</v>
      </c>
      <c r="CL13" s="47">
        <v>0.40088202866593164</v>
      </c>
      <c r="CM13" s="108">
        <v>2</v>
      </c>
      <c r="CN13" s="47">
        <v>0.16296612202468214</v>
      </c>
      <c r="CO13" s="47">
        <v>0.74845431509305094</v>
      </c>
      <c r="CP13" s="47">
        <v>0.43273715915451666</v>
      </c>
      <c r="CQ13" s="47" t="s">
        <v>2761</v>
      </c>
      <c r="CR13" s="106">
        <v>18.98081246316822</v>
      </c>
      <c r="CS13" s="107">
        <v>94528.010397999999</v>
      </c>
      <c r="CT13" s="107">
        <v>0.3756544894426479</v>
      </c>
      <c r="CU13" s="107">
        <v>6.468988463190356E-2</v>
      </c>
      <c r="CV13" s="107">
        <v>0.51856559341396158</v>
      </c>
      <c r="CW13" s="106">
        <v>262.40719057169167</v>
      </c>
      <c r="CX13" s="106">
        <v>583.68826398037163</v>
      </c>
      <c r="CY13" s="106">
        <v>7.142910325181413</v>
      </c>
      <c r="CZ13" s="106">
        <v>153.1639975208</v>
      </c>
      <c r="DA13" s="107">
        <v>51</v>
      </c>
      <c r="DB13" s="107">
        <v>2381</v>
      </c>
      <c r="DC13" s="107">
        <v>0.468652070636703</v>
      </c>
      <c r="DD13" s="106">
        <v>33180335</v>
      </c>
      <c r="DE13" s="106">
        <v>36252852</v>
      </c>
      <c r="DF13" s="106">
        <v>1.1575067732137123E-2</v>
      </c>
      <c r="DG13" s="107">
        <v>7.9526647984065404E-2</v>
      </c>
      <c r="DH13" s="107">
        <v>0.32468152152049001</v>
      </c>
      <c r="DI13" s="107">
        <v>162617.569932457</v>
      </c>
      <c r="DJ13" s="102">
        <v>4028.3084610098199</v>
      </c>
      <c r="DK13" s="102">
        <v>18.786298715698599</v>
      </c>
      <c r="DL13" s="102">
        <v>12.9408980605927</v>
      </c>
      <c r="DM13" s="102">
        <v>-4.4414756543787197</v>
      </c>
      <c r="DN13" s="102">
        <v>10.2868763094845</v>
      </c>
      <c r="DO13" s="102">
        <v>1</v>
      </c>
      <c r="DP13" s="103">
        <v>-105.5</v>
      </c>
      <c r="DQ13" s="103">
        <v>-7.4505649717514125E-2</v>
      </c>
      <c r="DR13" s="103">
        <v>89550.5</v>
      </c>
      <c r="DS13" s="103">
        <v>68625.25</v>
      </c>
      <c r="DT13" s="103">
        <v>-0.23366982875584169</v>
      </c>
      <c r="DU13" s="103">
        <v>0.85575457423464973</v>
      </c>
      <c r="DV13" s="103">
        <v>0.83946506570103574</v>
      </c>
      <c r="DW13" s="102">
        <v>66</v>
      </c>
      <c r="DX13" s="102" t="s">
        <v>2812</v>
      </c>
      <c r="DY13" s="102">
        <v>88</v>
      </c>
      <c r="DZ13" s="102" t="s">
        <v>2813</v>
      </c>
      <c r="EA13" s="102">
        <v>82</v>
      </c>
      <c r="EB13" s="103">
        <v>9035.196408746735</v>
      </c>
      <c r="EC13" s="103">
        <v>9.8031773199951558E-2</v>
      </c>
      <c r="ED13" s="103">
        <v>6.193238684199339</v>
      </c>
      <c r="EE13" s="102">
        <v>15.81455805892548</v>
      </c>
      <c r="EF13" s="102">
        <v>22.183708838821492</v>
      </c>
      <c r="EG13" s="102">
        <v>6.3691507798960139</v>
      </c>
      <c r="EH13" s="103">
        <v>27586</v>
      </c>
      <c r="EI13" s="103">
        <v>0.32692437469016966</v>
      </c>
      <c r="EJ13" s="103">
        <v>25973</v>
      </c>
      <c r="EK13" s="103">
        <v>4.6663843221807257E-2</v>
      </c>
      <c r="EL13" s="103">
        <v>14.565420560747663</v>
      </c>
      <c r="EM13" s="102">
        <v>64469</v>
      </c>
      <c r="EN13" s="102">
        <v>5004</v>
      </c>
      <c r="EO13" s="102">
        <v>7.7618700460686529E-2</v>
      </c>
      <c r="EP13" s="102">
        <v>6.6372985465882828E-2</v>
      </c>
      <c r="EQ13" s="102">
        <v>1.1245714994803703E-2</v>
      </c>
      <c r="ER13" s="102">
        <v>0.14488409272581934</v>
      </c>
      <c r="ES13" s="91">
        <v>0.17</v>
      </c>
      <c r="ET13" s="91">
        <v>1.8000000000000007</v>
      </c>
      <c r="EU13" s="91">
        <v>23060</v>
      </c>
      <c r="EV13" s="91">
        <v>0.12652662432828521</v>
      </c>
      <c r="EW13" s="75">
        <v>13267</v>
      </c>
      <c r="EX13" s="75">
        <v>107.24503655687046</v>
      </c>
      <c r="EY13" s="75" t="s">
        <v>2855</v>
      </c>
      <c r="EZ13" s="75">
        <v>0.23486847064144117</v>
      </c>
      <c r="FA13" s="75">
        <v>0.14698123162734605</v>
      </c>
      <c r="FB13" s="75">
        <v>0.20313559960805005</v>
      </c>
      <c r="FC13" s="75">
        <v>0.13461973317253334</v>
      </c>
      <c r="FD13" s="75">
        <v>0.28039496495062938</v>
      </c>
      <c r="FE13" s="91">
        <v>0.48947368421052634</v>
      </c>
      <c r="FF13" s="91">
        <v>0.51052631578947372</v>
      </c>
      <c r="FG13" s="91" t="e">
        <f>VLOOKUP(A13,#REF!,2,FALSE)</f>
        <v>#REF!</v>
      </c>
      <c r="FH13" s="91" t="e">
        <f>VLOOKUP(A13,#REF!,3,FALSE)</f>
        <v>#REF!</v>
      </c>
      <c r="FI13" s="91" t="e">
        <f>VLOOKUP(A13,#REF!,4,FALSE)</f>
        <v>#REF!</v>
      </c>
      <c r="FJ13" s="91">
        <v>380</v>
      </c>
      <c r="FK13" s="91">
        <v>0.05</v>
      </c>
      <c r="FL13" s="91">
        <v>0.38421052631578945</v>
      </c>
      <c r="FM13" s="91">
        <v>0.35263157894736841</v>
      </c>
      <c r="FN13" s="91">
        <v>0.19473684210526315</v>
      </c>
      <c r="FO13" s="91">
        <v>1.8421052631578946E-2</v>
      </c>
      <c r="FP13" s="75">
        <v>0.1510017348480609</v>
      </c>
      <c r="FQ13" s="75">
        <v>8.3058182700020515E-3</v>
      </c>
      <c r="FR13" s="92">
        <v>0.16450743373066951</v>
      </c>
    </row>
    <row r="14" spans="1:188">
      <c r="A14" s="88" t="s">
        <v>2005</v>
      </c>
      <c r="B14" s="89" t="s">
        <v>2006</v>
      </c>
      <c r="C14" s="89" t="s">
        <v>190</v>
      </c>
      <c r="D14" s="89" t="s">
        <v>191</v>
      </c>
      <c r="E14" s="90" t="s">
        <v>27</v>
      </c>
      <c r="F14" s="90" t="s">
        <v>224</v>
      </c>
      <c r="G14" s="90" t="s">
        <v>52</v>
      </c>
      <c r="H14" s="115">
        <v>110936.4169701599</v>
      </c>
      <c r="I14" s="115">
        <v>1019956.478992626</v>
      </c>
      <c r="J14" s="115">
        <v>2034136.416916142</v>
      </c>
      <c r="K14" s="115">
        <v>699748.33442997746</v>
      </c>
      <c r="L14" s="115">
        <v>3864777.6473089061</v>
      </c>
      <c r="M14" s="115">
        <v>3.253434525858427</v>
      </c>
      <c r="N14" s="115">
        <v>-0.1967982787</v>
      </c>
      <c r="O14" s="116">
        <v>441</v>
      </c>
      <c r="P14" s="116">
        <v>104</v>
      </c>
      <c r="Q14" s="116">
        <v>153</v>
      </c>
      <c r="R14" s="116">
        <v>29</v>
      </c>
      <c r="S14" s="116">
        <v>1</v>
      </c>
      <c r="T14" s="116">
        <v>728</v>
      </c>
      <c r="U14" s="116">
        <v>0.60000000000000009</v>
      </c>
      <c r="V14" s="116">
        <v>19.399999999999991</v>
      </c>
      <c r="W14" s="115">
        <v>1187907</v>
      </c>
      <c r="X14" s="115">
        <v>2.376001208E-2</v>
      </c>
      <c r="Y14" s="115">
        <v>1.3</v>
      </c>
      <c r="Z14" s="116">
        <v>123240</v>
      </c>
      <c r="AA14" s="116">
        <v>0</v>
      </c>
      <c r="AB14" s="116">
        <v>232.9</v>
      </c>
      <c r="AC14" s="116">
        <v>234.4</v>
      </c>
      <c r="AD14" s="116">
        <v>237.5</v>
      </c>
      <c r="AE14" s="115">
        <v>28026.81299999998</v>
      </c>
      <c r="AF14" s="115">
        <v>9.1352063233376732E-2</v>
      </c>
      <c r="AG14" s="115">
        <v>0.13</v>
      </c>
      <c r="AH14" s="115">
        <v>0.19</v>
      </c>
      <c r="AI14" s="109">
        <v>1141715</v>
      </c>
      <c r="AJ14" s="109">
        <v>1165708</v>
      </c>
      <c r="AK14" s="109">
        <v>1187907</v>
      </c>
      <c r="AL14" s="109">
        <v>3.6120913106172381E-3</v>
      </c>
      <c r="AM14" s="110">
        <f t="shared" si="0"/>
        <v>46192</v>
      </c>
      <c r="AN14" s="110">
        <v>6.7750749293893353E-3</v>
      </c>
      <c r="AO14" s="110">
        <v>-3.1629836187720972E-3</v>
      </c>
      <c r="AP14" s="109">
        <v>414659.0381956076</v>
      </c>
      <c r="AQ14" s="109">
        <v>182274.07655330776</v>
      </c>
      <c r="AR14" s="109">
        <v>590973.88525108434</v>
      </c>
      <c r="AS14" s="109">
        <v>70.165374231288297</v>
      </c>
      <c r="AT14" s="109">
        <v>30.843000190417179</v>
      </c>
      <c r="AU14" s="109">
        <v>101.00837442170562</v>
      </c>
      <c r="AV14" s="110">
        <v>5.399047551526353</v>
      </c>
      <c r="AW14" s="110">
        <v>5.3428863898026142</v>
      </c>
      <c r="AX14" s="110">
        <v>-1.0402049840783779E-2</v>
      </c>
      <c r="AY14" s="109">
        <v>1.1181425504218176</v>
      </c>
      <c r="AZ14" s="109">
        <v>1.0955704137674278</v>
      </c>
      <c r="BA14" s="109">
        <v>1.1065561197231428</v>
      </c>
      <c r="BB14" s="110">
        <v>29103</v>
      </c>
      <c r="BC14" s="110">
        <v>53658</v>
      </c>
      <c r="BD14" s="110">
        <v>0.84372745077827038</v>
      </c>
      <c r="BE14" s="109">
        <v>0.11672870806246601</v>
      </c>
      <c r="BF14" s="109">
        <v>0.20581847338173601</v>
      </c>
      <c r="BG14" s="109">
        <v>0.24212444834038799</v>
      </c>
      <c r="BH14" s="109">
        <v>4.3396089790789398E-2</v>
      </c>
      <c r="BI14" s="109">
        <v>7.5361844222114893E-2</v>
      </c>
      <c r="BJ14" s="109">
        <v>0.25250141906886903</v>
      </c>
      <c r="BK14" s="109">
        <v>6.4069017133637607E-2</v>
      </c>
      <c r="BL14" s="109" t="s">
        <v>2887</v>
      </c>
      <c r="BM14" s="108">
        <v>114.2</v>
      </c>
      <c r="BN14" s="108">
        <v>5.0964754017921179E-2</v>
      </c>
      <c r="BO14" s="108">
        <v>7.7570768795752296E-2</v>
      </c>
      <c r="BP14" s="108">
        <v>548768</v>
      </c>
      <c r="BQ14" s="108">
        <v>509264</v>
      </c>
      <c r="BR14" s="108">
        <v>556881</v>
      </c>
      <c r="BS14" s="108">
        <v>529876</v>
      </c>
      <c r="BT14" s="108">
        <v>1</v>
      </c>
      <c r="BU14" s="47">
        <v>0.61073765554788317</v>
      </c>
      <c r="BV14" s="47">
        <v>0.74670768922129171</v>
      </c>
      <c r="BW14" s="47">
        <v>0.51728213135042223</v>
      </c>
      <c r="BX14" s="47">
        <v>-0.3514111269483533</v>
      </c>
      <c r="BY14" s="47">
        <v>14.459775194799185</v>
      </c>
      <c r="BZ14" s="47">
        <v>0.58275837596427205</v>
      </c>
      <c r="CA14" s="47">
        <v>-0.93777626800269953</v>
      </c>
      <c r="CB14" s="47">
        <v>5.741097147843421</v>
      </c>
      <c r="CC14" s="47">
        <v>0.25853769441209512</v>
      </c>
      <c r="CD14" s="47">
        <v>3</v>
      </c>
      <c r="CE14" s="108">
        <v>0.40554651008590942</v>
      </c>
      <c r="CF14" s="108">
        <v>0.4200036742288516</v>
      </c>
      <c r="CG14" s="108">
        <v>0.17444981568523904</v>
      </c>
      <c r="CH14" s="47">
        <v>132625</v>
      </c>
      <c r="CI14" s="47">
        <v>0.120550537779768</v>
      </c>
      <c r="CJ14" s="47">
        <v>40996</v>
      </c>
      <c r="CK14" s="47">
        <v>32397</v>
      </c>
      <c r="CL14" s="47">
        <v>0.44141811889417248</v>
      </c>
      <c r="CM14" s="108">
        <v>2</v>
      </c>
      <c r="CN14" s="47">
        <v>0.17432266303693286</v>
      </c>
      <c r="CO14" s="47">
        <v>4.3971946307335745</v>
      </c>
      <c r="CP14" s="47">
        <v>0.43445686926368365</v>
      </c>
      <c r="CQ14" s="47" t="s">
        <v>2759</v>
      </c>
      <c r="CR14" s="106">
        <v>10.039678926230957</v>
      </c>
      <c r="CS14" s="107">
        <v>488613.73184031999</v>
      </c>
      <c r="CT14" s="107">
        <v>0.18875375873130434</v>
      </c>
      <c r="CU14" s="107">
        <v>0.1065538323003057</v>
      </c>
      <c r="CV14" s="107">
        <v>0.66517933543946295</v>
      </c>
      <c r="CW14" s="106">
        <v>671.4222422117374</v>
      </c>
      <c r="CX14" s="106">
        <v>1959.0413840488691</v>
      </c>
      <c r="CY14" s="106">
        <v>11.072785652948422</v>
      </c>
      <c r="CZ14" s="106">
        <v>1315.3439586637001</v>
      </c>
      <c r="DA14" s="107">
        <v>323</v>
      </c>
      <c r="DB14" s="107">
        <v>14571</v>
      </c>
      <c r="DC14" s="107">
        <v>0.46362117349263188</v>
      </c>
      <c r="DD14" s="106">
        <v>29700261</v>
      </c>
      <c r="DE14" s="106">
        <v>34834734</v>
      </c>
      <c r="DF14" s="106">
        <v>2.1609544946423198E-2</v>
      </c>
      <c r="DG14" s="107">
        <v>0.13985869770127801</v>
      </c>
      <c r="DH14" s="107">
        <v>0.35283330377565797</v>
      </c>
      <c r="DI14" s="107">
        <v>922468.25182812498</v>
      </c>
      <c r="DJ14" s="102">
        <v>37084.334706110603</v>
      </c>
      <c r="DK14" s="102">
        <v>31.218213804709102</v>
      </c>
      <c r="DL14" s="102">
        <v>17.252757406537299</v>
      </c>
      <c r="DM14" s="102">
        <v>9.1904234260488895</v>
      </c>
      <c r="DN14" s="102">
        <v>4.7750329721229301</v>
      </c>
      <c r="DO14" s="102">
        <v>3</v>
      </c>
      <c r="DP14" s="103">
        <v>-1634</v>
      </c>
      <c r="DQ14" s="103">
        <v>-0.1925240802380041</v>
      </c>
      <c r="DR14" s="103">
        <v>26677.75</v>
      </c>
      <c r="DS14" s="103">
        <v>27364.5</v>
      </c>
      <c r="DT14" s="103">
        <v>2.5742425804275101E-2</v>
      </c>
      <c r="DU14" s="103">
        <v>0.50961943942049093</v>
      </c>
      <c r="DV14" s="103">
        <v>0.43431270441630582</v>
      </c>
      <c r="DW14" s="102">
        <v>123</v>
      </c>
      <c r="DX14" s="102" t="s">
        <v>2812</v>
      </c>
      <c r="DY14" s="102">
        <v>115</v>
      </c>
      <c r="DZ14" s="102" t="s">
        <v>2812</v>
      </c>
      <c r="EA14" s="102">
        <v>161</v>
      </c>
      <c r="EB14" s="103">
        <v>100622.3615672306</v>
      </c>
      <c r="EC14" s="103">
        <v>0.1733535274034633</v>
      </c>
      <c r="ED14" s="103">
        <v>6.7600554450118269</v>
      </c>
      <c r="EE14" s="102">
        <v>16.855459900317172</v>
      </c>
      <c r="EF14" s="102">
        <v>23.905754417761671</v>
      </c>
      <c r="EG14" s="102">
        <v>7.0502945174444944</v>
      </c>
      <c r="EH14" s="103">
        <v>140280</v>
      </c>
      <c r="EI14" s="103">
        <v>0.2651240297939445</v>
      </c>
      <c r="EJ14" s="103">
        <v>131781</v>
      </c>
      <c r="EK14" s="103">
        <v>6.8446892951184155E-2</v>
      </c>
      <c r="EL14" s="103">
        <v>7.3513991815064701</v>
      </c>
      <c r="EM14" s="102">
        <v>450391</v>
      </c>
      <c r="EN14" s="102">
        <v>39750</v>
      </c>
      <c r="EO14" s="102">
        <v>8.8256648112417874E-2</v>
      </c>
      <c r="EP14" s="102">
        <v>6.8555988019298783E-2</v>
      </c>
      <c r="EQ14" s="102">
        <v>1.9700660093119091E-2</v>
      </c>
      <c r="ER14" s="102">
        <v>0.22322012578616351</v>
      </c>
      <c r="ES14" s="91">
        <v>0.19800000000000001</v>
      </c>
      <c r="ET14" s="91">
        <v>1.6999999999999993</v>
      </c>
      <c r="EU14" s="91">
        <v>22060</v>
      </c>
      <c r="EV14" s="91">
        <v>0.1752797016515717</v>
      </c>
      <c r="EW14" s="75">
        <v>58756</v>
      </c>
      <c r="EX14" s="75">
        <v>106.0503931513377</v>
      </c>
      <c r="EY14" s="75" t="s">
        <v>2855</v>
      </c>
      <c r="EZ14" s="75">
        <v>0.28002246579072776</v>
      </c>
      <c r="FA14" s="75">
        <v>0.11025256995030293</v>
      </c>
      <c r="FB14" s="75">
        <v>0.18605759411804751</v>
      </c>
      <c r="FC14" s="75">
        <v>0.14635101096058276</v>
      </c>
      <c r="FD14" s="75">
        <v>0.27731635918033903</v>
      </c>
      <c r="FE14" s="91">
        <v>0.47660098522167488</v>
      </c>
      <c r="FF14" s="91">
        <v>0.52339901477832518</v>
      </c>
      <c r="FG14" s="91" t="e">
        <f>VLOOKUP(A14,#REF!,2,FALSE)</f>
        <v>#REF!</v>
      </c>
      <c r="FH14" s="91" t="e">
        <f>VLOOKUP(A14,#REF!,3,FALSE)</f>
        <v>#REF!</v>
      </c>
      <c r="FI14" s="91" t="e">
        <f>VLOOKUP(A14,#REF!,4,FALSE)</f>
        <v>#REF!</v>
      </c>
      <c r="FJ14" s="91">
        <v>2436</v>
      </c>
      <c r="FK14" s="91">
        <v>4.0229885057471264E-2</v>
      </c>
      <c r="FL14" s="91">
        <v>0.35057471264367818</v>
      </c>
      <c r="FM14" s="91">
        <v>0.38669950738916259</v>
      </c>
      <c r="FN14" s="91">
        <v>0.19417077175697867</v>
      </c>
      <c r="FO14" s="91">
        <v>2.832512315270936E-2</v>
      </c>
      <c r="FP14" s="75">
        <v>0.20391411112149352</v>
      </c>
      <c r="FQ14" s="75">
        <v>1.9040211060293442E-2</v>
      </c>
      <c r="FR14" s="92">
        <v>0.18169856731208756</v>
      </c>
    </row>
    <row r="15" spans="1:188">
      <c r="A15" s="88" t="s">
        <v>1429</v>
      </c>
      <c r="B15" s="89" t="s">
        <v>1430</v>
      </c>
      <c r="C15" s="89" t="s">
        <v>26</v>
      </c>
      <c r="D15" s="89" t="s">
        <v>191</v>
      </c>
      <c r="E15" s="90" t="s">
        <v>27</v>
      </c>
      <c r="F15" s="90" t="s">
        <v>512</v>
      </c>
      <c r="G15" s="90" t="s">
        <v>32</v>
      </c>
      <c r="H15" s="115">
        <v>2332.4683481911929</v>
      </c>
      <c r="I15" s="115">
        <v>125450.23638518171</v>
      </c>
      <c r="J15" s="115">
        <v>303395.09847400332</v>
      </c>
      <c r="K15" s="115">
        <v>162180.61760650069</v>
      </c>
      <c r="L15" s="115">
        <v>593358.4208138769</v>
      </c>
      <c r="M15" s="115">
        <v>2.5795836937230812</v>
      </c>
      <c r="N15" s="115">
        <v>-0.34166768460000002</v>
      </c>
      <c r="O15" s="116">
        <v>33</v>
      </c>
      <c r="P15" s="116">
        <v>12</v>
      </c>
      <c r="Q15" s="116">
        <v>104</v>
      </c>
      <c r="R15" s="116"/>
      <c r="S15" s="116"/>
      <c r="T15" s="116">
        <v>149</v>
      </c>
      <c r="U15" s="116">
        <v>0.79999999999999982</v>
      </c>
      <c r="V15" s="116">
        <v>17.800000000000011</v>
      </c>
      <c r="W15" s="115">
        <v>230021</v>
      </c>
      <c r="X15" s="115">
        <v>2.0588255399999998E-3</v>
      </c>
      <c r="Y15" s="115">
        <v>2.7</v>
      </c>
      <c r="Z15" s="116">
        <v>30989</v>
      </c>
      <c r="AA15" s="116">
        <v>0</v>
      </c>
      <c r="AB15" s="116">
        <v>246.6</v>
      </c>
      <c r="AC15" s="116">
        <v>248.20000000000002</v>
      </c>
      <c r="AD15" s="116">
        <v>254.2</v>
      </c>
      <c r="AE15" s="115">
        <v>2287.8453999999992</v>
      </c>
      <c r="AF15" s="115">
        <v>2.6266881745120544E-2</v>
      </c>
      <c r="AG15" s="115">
        <v>0.12</v>
      </c>
      <c r="AH15" s="115">
        <v>0.25</v>
      </c>
      <c r="AI15" s="109">
        <v>225850</v>
      </c>
      <c r="AJ15" s="109">
        <v>228052</v>
      </c>
      <c r="AK15" s="109">
        <v>230021</v>
      </c>
      <c r="AL15" s="109">
        <v>1.6649797241692355E-3</v>
      </c>
      <c r="AM15" s="110">
        <f t="shared" si="0"/>
        <v>4171</v>
      </c>
      <c r="AN15" s="110">
        <v>1.0091532625299271E-2</v>
      </c>
      <c r="AO15" s="110">
        <v>-8.4265529011300355E-3</v>
      </c>
      <c r="AP15" s="109">
        <v>78845.129905320966</v>
      </c>
      <c r="AQ15" s="109">
        <v>32148.784152837317</v>
      </c>
      <c r="AR15" s="109">
        <v>119027.08594184174</v>
      </c>
      <c r="AS15" s="109">
        <v>66.241334299191166</v>
      </c>
      <c r="AT15" s="109">
        <v>27.009637258989649</v>
      </c>
      <c r="AU15" s="109">
        <v>93.250971558180936</v>
      </c>
      <c r="AV15" s="110">
        <v>3.4578215647227672</v>
      </c>
      <c r="AW15" s="110">
        <v>3.0342286935251543</v>
      </c>
      <c r="AX15" s="110">
        <v>-0.12250281377129843</v>
      </c>
      <c r="AY15" s="109">
        <v>0.88870166055132072</v>
      </c>
      <c r="AZ15" s="109">
        <v>0.90882358873272873</v>
      </c>
      <c r="BA15" s="109">
        <v>0.89770602623809659</v>
      </c>
      <c r="BB15" s="110">
        <v>3648</v>
      </c>
      <c r="BC15" s="110">
        <v>9971</v>
      </c>
      <c r="BD15" s="110">
        <v>1.7332785087719298</v>
      </c>
      <c r="BE15" s="109">
        <v>0.15917415222976899</v>
      </c>
      <c r="BF15" s="109">
        <v>0.25764432650128899</v>
      </c>
      <c r="BG15" s="109">
        <v>0.26261597428217198</v>
      </c>
      <c r="BH15" s="109">
        <v>3.2794549964987499E-2</v>
      </c>
      <c r="BI15" s="109">
        <v>5.6393900247299102E-2</v>
      </c>
      <c r="BJ15" s="109">
        <v>0.19984589581149301</v>
      </c>
      <c r="BK15" s="109">
        <v>3.1531200962991203E-2</v>
      </c>
      <c r="BL15" s="109" t="s">
        <v>2889</v>
      </c>
      <c r="BM15" s="108">
        <v>124.7</v>
      </c>
      <c r="BN15" s="108">
        <v>-3.5093473269924569E-2</v>
      </c>
      <c r="BO15" s="108">
        <v>1.5752520637598307E-2</v>
      </c>
      <c r="BP15" s="108">
        <v>130060</v>
      </c>
      <c r="BQ15" s="108">
        <v>128043</v>
      </c>
      <c r="BR15" s="108">
        <v>114738</v>
      </c>
      <c r="BS15" s="108">
        <v>118911</v>
      </c>
      <c r="BT15" s="108">
        <v>3</v>
      </c>
      <c r="BU15" s="47">
        <v>0.69209342802299434</v>
      </c>
      <c r="BV15" s="47">
        <v>0.78850729148395837</v>
      </c>
      <c r="BW15" s="47">
        <v>0.63150524015465548</v>
      </c>
      <c r="BX15" s="47">
        <v>-4.2662834752838048</v>
      </c>
      <c r="BY15" s="47">
        <v>13.845348359974841</v>
      </c>
      <c r="BZ15" s="47">
        <v>0.66095173664652684</v>
      </c>
      <c r="CA15" s="47">
        <v>-0.45049794227218776</v>
      </c>
      <c r="CB15" s="47">
        <v>6.28430921621338</v>
      </c>
      <c r="CC15" s="47">
        <v>0.18756876053560215</v>
      </c>
      <c r="CD15" s="47">
        <v>5</v>
      </c>
      <c r="CE15" s="108">
        <v>0.45289991812630181</v>
      </c>
      <c r="CF15" s="108">
        <v>0.39406134427403466</v>
      </c>
      <c r="CG15" s="108">
        <v>0.15303873759966355</v>
      </c>
      <c r="CH15" s="47">
        <v>16369</v>
      </c>
      <c r="CI15" s="47">
        <v>0.167546362339515</v>
      </c>
      <c r="CJ15" s="47">
        <v>5181</v>
      </c>
      <c r="CK15" s="47">
        <v>6768</v>
      </c>
      <c r="CL15" s="47">
        <v>0.56640723073060506</v>
      </c>
      <c r="CM15" s="108">
        <v>1</v>
      </c>
      <c r="CN15" s="47">
        <v>0.22720399865249172</v>
      </c>
      <c r="CO15" s="47">
        <v>1.6322792861521904</v>
      </c>
      <c r="CP15" s="47">
        <v>0.39472591524799638</v>
      </c>
      <c r="CQ15" s="47" t="s">
        <v>2759</v>
      </c>
      <c r="CR15" s="106">
        <v>15.969075655945536</v>
      </c>
      <c r="CS15" s="107">
        <v>105967.3719266</v>
      </c>
      <c r="CT15" s="107">
        <v>0.26729209677851817</v>
      </c>
      <c r="CU15" s="107">
        <v>7.5690769670174532E-2</v>
      </c>
      <c r="CV15" s="107">
        <v>0.60956349016687861</v>
      </c>
      <c r="CW15" s="106">
        <v>361.16295480829388</v>
      </c>
      <c r="CX15" s="106">
        <v>717.82578662758658</v>
      </c>
      <c r="CY15" s="106">
        <v>11.270800584990068</v>
      </c>
      <c r="CZ15" s="106">
        <v>259.25208213600001</v>
      </c>
      <c r="DA15" s="107">
        <v>334</v>
      </c>
      <c r="DB15" s="107">
        <v>5687</v>
      </c>
      <c r="DC15" s="107">
        <v>0.32774194737022477</v>
      </c>
      <c r="DD15" s="106">
        <v>25141466</v>
      </c>
      <c r="DE15" s="106">
        <v>21631250</v>
      </c>
      <c r="DF15" s="106">
        <v>-1.7452323583676464E-2</v>
      </c>
      <c r="DG15" s="107">
        <v>0.10977538503492701</v>
      </c>
      <c r="DH15" s="107">
        <v>0.39527768520270501</v>
      </c>
      <c r="DI15" s="107">
        <v>178878.81870774599</v>
      </c>
      <c r="DJ15" s="102">
        <v>7798.8724167754899</v>
      </c>
      <c r="DK15" s="102">
        <v>33.905045264456199</v>
      </c>
      <c r="DL15" s="102">
        <v>22.406634642049301</v>
      </c>
      <c r="DM15" s="102">
        <v>4.9208713621245801</v>
      </c>
      <c r="DN15" s="102">
        <v>6.5775392602823404</v>
      </c>
      <c r="DO15" s="102">
        <v>3</v>
      </c>
      <c r="DP15" s="103">
        <v>-576.75</v>
      </c>
      <c r="DQ15" s="103">
        <v>-0.36365069356872642</v>
      </c>
      <c r="DR15" s="103">
        <v>89550.5</v>
      </c>
      <c r="DS15" s="103">
        <v>68625.25</v>
      </c>
      <c r="DT15" s="103">
        <v>-0.23366982875584169</v>
      </c>
      <c r="DU15" s="103">
        <v>0.85575457423464973</v>
      </c>
      <c r="DV15" s="103">
        <v>0.83946506570103574</v>
      </c>
      <c r="DW15" s="102">
        <v>83</v>
      </c>
      <c r="DX15" s="102" t="s">
        <v>2812</v>
      </c>
      <c r="DY15" s="102">
        <v>92</v>
      </c>
      <c r="DZ15" s="102" t="s">
        <v>2813</v>
      </c>
      <c r="EA15" s="102">
        <v>165</v>
      </c>
      <c r="EB15" s="103">
        <v>7841.4722508150726</v>
      </c>
      <c r="EC15" s="103">
        <v>7.7991230128552691E-2</v>
      </c>
      <c r="ED15" s="103">
        <v>4.2081922495147497</v>
      </c>
      <c r="EE15" s="102">
        <v>15.76699029126214</v>
      </c>
      <c r="EF15" s="102">
        <v>24.266019417475729</v>
      </c>
      <c r="EG15" s="102">
        <v>8.4990291262135926</v>
      </c>
      <c r="EH15" s="103">
        <v>30405</v>
      </c>
      <c r="EI15" s="103">
        <v>0.32299514232649412</v>
      </c>
      <c r="EJ15" s="103">
        <v>29034</v>
      </c>
      <c r="EK15" s="103">
        <v>4.9114830887924503E-2</v>
      </c>
      <c r="EL15" s="103">
        <v>8.8790273556230996</v>
      </c>
      <c r="EM15" s="102"/>
      <c r="EN15" s="102"/>
      <c r="EO15" s="102"/>
      <c r="EP15" s="102"/>
      <c r="EQ15" s="102"/>
      <c r="ER15" s="102"/>
      <c r="ES15" s="91">
        <v>0.127</v>
      </c>
      <c r="ET15" s="91">
        <v>2.1999999999999993</v>
      </c>
      <c r="EU15" s="91">
        <v>25740</v>
      </c>
      <c r="EV15" s="91">
        <v>0.11428571428571432</v>
      </c>
      <c r="EW15" s="75">
        <v>12687</v>
      </c>
      <c r="EX15" s="75">
        <v>116.65870576180343</v>
      </c>
      <c r="EY15" s="75" t="s">
        <v>2854</v>
      </c>
      <c r="EZ15" s="75">
        <v>0.1242216442027272</v>
      </c>
      <c r="FA15" s="75">
        <v>4.6661937416252866E-2</v>
      </c>
      <c r="FB15" s="75">
        <v>0.14952313391660754</v>
      </c>
      <c r="FC15" s="75">
        <v>0.32198313234019077</v>
      </c>
      <c r="FD15" s="75">
        <v>0.35761015212422165</v>
      </c>
      <c r="FE15" s="91">
        <v>0.49504950495049505</v>
      </c>
      <c r="FF15" s="91">
        <v>0.50495049504950495</v>
      </c>
      <c r="FG15" s="91" t="e">
        <f>VLOOKUP(A15,#REF!,2,FALSE)</f>
        <v>#REF!</v>
      </c>
      <c r="FH15" s="91" t="e">
        <f>VLOOKUP(A15,#REF!,3,FALSE)</f>
        <v>#REF!</v>
      </c>
      <c r="FI15" s="91" t="e">
        <f>VLOOKUP(A15,#REF!,4,FALSE)</f>
        <v>#REF!</v>
      </c>
      <c r="FJ15" s="91">
        <v>404</v>
      </c>
      <c r="FK15" s="91">
        <v>4.702970297029703E-2</v>
      </c>
      <c r="FL15" s="91">
        <v>0.3589108910891089</v>
      </c>
      <c r="FM15" s="91">
        <v>0.4183168316831683</v>
      </c>
      <c r="FN15" s="91">
        <v>0.14356435643564355</v>
      </c>
      <c r="FO15" s="91">
        <v>3.2178217821782179E-2</v>
      </c>
      <c r="FP15" s="75">
        <v>0.15557275205307342</v>
      </c>
      <c r="FQ15" s="75">
        <v>1.4598667078223293E-2</v>
      </c>
      <c r="FR15" s="92">
        <v>0.21626721038513874</v>
      </c>
    </row>
    <row r="16" spans="1:188">
      <c r="A16" s="88" t="s">
        <v>2453</v>
      </c>
      <c r="B16" s="89" t="s">
        <v>2454</v>
      </c>
      <c r="C16" s="89" t="s">
        <v>190</v>
      </c>
      <c r="D16" s="89" t="s">
        <v>191</v>
      </c>
      <c r="E16" s="90" t="s">
        <v>27</v>
      </c>
      <c r="F16" s="90" t="s">
        <v>1018</v>
      </c>
      <c r="G16" s="90" t="s">
        <v>76</v>
      </c>
      <c r="H16" s="115">
        <v>73738.263591556359</v>
      </c>
      <c r="I16" s="115">
        <v>4365592.8825619034</v>
      </c>
      <c r="J16" s="115">
        <v>2682206.8609738392</v>
      </c>
      <c r="K16" s="115">
        <v>13133477.675367409</v>
      </c>
      <c r="L16" s="115">
        <v>20255015.682494711</v>
      </c>
      <c r="M16" s="115">
        <v>10.597446298637269</v>
      </c>
      <c r="N16" s="115">
        <v>-0.147622426</v>
      </c>
      <c r="O16" s="116">
        <v>726</v>
      </c>
      <c r="P16" s="116">
        <v>70</v>
      </c>
      <c r="Q16" s="116">
        <v>901</v>
      </c>
      <c r="R16" s="116">
        <v>96</v>
      </c>
      <c r="S16" s="116">
        <v>13</v>
      </c>
      <c r="T16" s="116">
        <v>1806</v>
      </c>
      <c r="U16" s="116">
        <v>0.20000000000000107</v>
      </c>
      <c r="V16" s="116">
        <v>20.400000000000006</v>
      </c>
      <c r="W16" s="115">
        <v>1911311</v>
      </c>
      <c r="X16" s="115">
        <v>3.1385977020000004E-2</v>
      </c>
      <c r="Y16" s="115">
        <v>7.9</v>
      </c>
      <c r="Z16" s="116">
        <v>595987</v>
      </c>
      <c r="AA16" s="116">
        <v>6.6201108413438542E-2</v>
      </c>
      <c r="AB16" s="116">
        <v>299.89999999999998</v>
      </c>
      <c r="AC16" s="116">
        <v>302.3</v>
      </c>
      <c r="AD16" s="116">
        <v>307.10000000000002</v>
      </c>
      <c r="AE16" s="115">
        <v>62231.19310000004</v>
      </c>
      <c r="AF16" s="115">
        <v>5.5923070722501834E-2</v>
      </c>
      <c r="AG16" s="115">
        <v>0.12</v>
      </c>
      <c r="AH16" s="115">
        <v>0.12</v>
      </c>
      <c r="AI16" s="109">
        <v>1831514</v>
      </c>
      <c r="AJ16" s="109">
        <v>1869055</v>
      </c>
      <c r="AK16" s="109">
        <v>1911311</v>
      </c>
      <c r="AL16" s="109">
        <v>3.8844748022623943E-3</v>
      </c>
      <c r="AM16" s="110">
        <f t="shared" si="0"/>
        <v>79797</v>
      </c>
      <c r="AN16" s="110">
        <v>4.2903273493051231E-3</v>
      </c>
      <c r="AO16" s="110">
        <v>-4.0585254704272877E-4</v>
      </c>
      <c r="AP16" s="109">
        <v>562746.62346317619</v>
      </c>
      <c r="AQ16" s="109">
        <v>392683.13827503123</v>
      </c>
      <c r="AR16" s="109">
        <v>955881.23826179293</v>
      </c>
      <c r="AS16" s="109">
        <v>58.872023106813344</v>
      </c>
      <c r="AT16" s="109">
        <v>41.080745447949127</v>
      </c>
      <c r="AU16" s="109">
        <v>99.952768554762201</v>
      </c>
      <c r="AV16" s="110">
        <v>4.9347048673938048</v>
      </c>
      <c r="AW16" s="110">
        <v>4.6831587278182445</v>
      </c>
      <c r="AX16" s="110">
        <v>-5.0974910624880153E-2</v>
      </c>
      <c r="AY16" s="109">
        <v>0.99251682555632892</v>
      </c>
      <c r="AZ16" s="109">
        <v>1.0231923171601367</v>
      </c>
      <c r="BA16" s="109">
        <v>1.0078586153835496</v>
      </c>
      <c r="BB16" s="110">
        <v>65489</v>
      </c>
      <c r="BC16" s="110">
        <v>120269</v>
      </c>
      <c r="BD16" s="110">
        <v>0.83647635480767768</v>
      </c>
      <c r="BE16" s="109">
        <v>9.2480134710188802E-2</v>
      </c>
      <c r="BF16" s="109">
        <v>0.19388831743878701</v>
      </c>
      <c r="BG16" s="109">
        <v>0.253926026601351</v>
      </c>
      <c r="BH16" s="109">
        <v>6.3014315137656707E-2</v>
      </c>
      <c r="BI16" s="109">
        <v>5.7921821114375202E-2</v>
      </c>
      <c r="BJ16" s="109">
        <v>0.25085626122048799</v>
      </c>
      <c r="BK16" s="109">
        <v>8.7913123777153504E-2</v>
      </c>
      <c r="BL16" s="109" t="s">
        <v>2891</v>
      </c>
      <c r="BM16" s="108">
        <v>105.2</v>
      </c>
      <c r="BN16" s="108">
        <v>4.1366377182062548E-2</v>
      </c>
      <c r="BO16" s="108">
        <v>7.9174296834958607E-2</v>
      </c>
      <c r="BP16" s="108">
        <v>793805</v>
      </c>
      <c r="BQ16" s="108">
        <v>735567</v>
      </c>
      <c r="BR16" s="108">
        <v>845728</v>
      </c>
      <c r="BS16" s="108">
        <v>812133</v>
      </c>
      <c r="BT16" s="108">
        <v>1</v>
      </c>
      <c r="BU16" s="47">
        <v>0.62240925996201912</v>
      </c>
      <c r="BV16" s="47">
        <v>0.72493137423381426</v>
      </c>
      <c r="BW16" s="47">
        <v>0.53446801988226877</v>
      </c>
      <c r="BX16" s="47">
        <v>0.19396980153696397</v>
      </c>
      <c r="BY16" s="47">
        <v>13.746872355516459</v>
      </c>
      <c r="BZ16" s="47">
        <v>0.59068661095400243</v>
      </c>
      <c r="CA16" s="47">
        <v>-1.7946457617586393</v>
      </c>
      <c r="CB16" s="47">
        <v>6.5396004618608838</v>
      </c>
      <c r="CC16" s="47">
        <v>0.23497982341463339</v>
      </c>
      <c r="CD16" s="47">
        <v>3</v>
      </c>
      <c r="CE16" s="108">
        <v>0.41367315614411621</v>
      </c>
      <c r="CF16" s="108">
        <v>0.39422061996628505</v>
      </c>
      <c r="CG16" s="108">
        <v>0.19210622388959875</v>
      </c>
      <c r="CH16" s="47">
        <v>97643</v>
      </c>
      <c r="CI16" s="47">
        <v>3.9673328577360861E-2</v>
      </c>
      <c r="CJ16" s="47">
        <v>35026</v>
      </c>
      <c r="CK16" s="47">
        <v>28208</v>
      </c>
      <c r="CL16" s="47">
        <v>0.44608912926590127</v>
      </c>
      <c r="CM16" s="108">
        <v>2</v>
      </c>
      <c r="CN16" s="47">
        <v>0.15294672162336659</v>
      </c>
      <c r="CO16" s="47">
        <v>1.450106576196724</v>
      </c>
      <c r="CP16" s="47">
        <v>0.37868815836956332</v>
      </c>
      <c r="CQ16" s="47" t="s">
        <v>2761</v>
      </c>
      <c r="CR16" s="106">
        <v>14.082979113808117</v>
      </c>
      <c r="CS16" s="107">
        <v>762665.74481009005</v>
      </c>
      <c r="CT16" s="107">
        <v>0.15561944590431773</v>
      </c>
      <c r="CU16" s="107">
        <v>8.748515185352175E-2</v>
      </c>
      <c r="CV16" s="107">
        <v>0.69244135311674637</v>
      </c>
      <c r="CW16" s="106">
        <v>3143.7573843421951</v>
      </c>
      <c r="CX16" s="106">
        <v>308.39594252908603</v>
      </c>
      <c r="CY16" s="106">
        <v>5.0725497924042706</v>
      </c>
      <c r="CZ16" s="106">
        <v>969.52202162699996</v>
      </c>
      <c r="DA16" s="107">
        <v>369</v>
      </c>
      <c r="DB16" s="107">
        <v>34597</v>
      </c>
      <c r="DC16" s="107">
        <v>0.57471225571758566</v>
      </c>
      <c r="DD16" s="106">
        <v>22766899</v>
      </c>
      <c r="DE16" s="106">
        <v>27299111</v>
      </c>
      <c r="DF16" s="106">
        <v>2.488377973653768E-2</v>
      </c>
      <c r="DG16" s="107">
        <v>0.149657045515631</v>
      </c>
      <c r="DH16" s="107">
        <v>0.24836110838994099</v>
      </c>
      <c r="DI16" s="107">
        <v>1554126.4201126699</v>
      </c>
      <c r="DJ16" s="102">
        <v>52057.543617859701</v>
      </c>
      <c r="DK16" s="102">
        <v>27.236563603652002</v>
      </c>
      <c r="DL16" s="102">
        <v>16.3559693159796</v>
      </c>
      <c r="DM16" s="102">
        <v>4.89808530084927</v>
      </c>
      <c r="DN16" s="102">
        <v>5.9825089868231096</v>
      </c>
      <c r="DO16" s="102">
        <v>3</v>
      </c>
      <c r="DP16" s="103">
        <v>-5433.25</v>
      </c>
      <c r="DQ16" s="103">
        <v>-0.30308904539432402</v>
      </c>
      <c r="DR16" s="103">
        <v>42218.5</v>
      </c>
      <c r="DS16" s="103">
        <v>33149.5</v>
      </c>
      <c r="DT16" s="103">
        <v>-0.21481104255243549</v>
      </c>
      <c r="DU16" s="103">
        <v>0.66075890900908363</v>
      </c>
      <c r="DV16" s="103">
        <v>0.58891536825593138</v>
      </c>
      <c r="DW16" s="102">
        <v>217</v>
      </c>
      <c r="DX16" s="102" t="s">
        <v>2812</v>
      </c>
      <c r="DY16" s="102">
        <v>194</v>
      </c>
      <c r="DZ16" s="102" t="s">
        <v>2812</v>
      </c>
      <c r="EA16" s="102">
        <v>254</v>
      </c>
      <c r="EB16" s="103">
        <v>62528.966425016377</v>
      </c>
      <c r="EC16" s="103">
        <v>6.3310470877528585E-2</v>
      </c>
      <c r="ED16" s="103">
        <v>8.6355035187401636</v>
      </c>
      <c r="EE16" s="102">
        <v>17.35357917570499</v>
      </c>
      <c r="EF16" s="102">
        <v>26.490238611713661</v>
      </c>
      <c r="EG16" s="102">
        <v>9.1366594360086761</v>
      </c>
      <c r="EH16" s="103">
        <v>156080</v>
      </c>
      <c r="EI16" s="103">
        <v>0.17925219844667609</v>
      </c>
      <c r="EJ16" s="103">
        <v>147255</v>
      </c>
      <c r="EK16" s="103">
        <v>7.6696886353604291E-2</v>
      </c>
      <c r="EL16" s="103">
        <v>11.043163866948493</v>
      </c>
      <c r="EM16" s="102">
        <v>854824</v>
      </c>
      <c r="EN16" s="102">
        <v>82170</v>
      </c>
      <c r="EO16" s="102">
        <v>9.6125050302752382E-2</v>
      </c>
      <c r="EP16" s="102">
        <v>7.3357790609528975E-2</v>
      </c>
      <c r="EQ16" s="102">
        <v>2.27672596932234E-2</v>
      </c>
      <c r="ER16" s="102">
        <v>0.23685043203115491</v>
      </c>
      <c r="ES16" s="91">
        <v>0.18600000000000003</v>
      </c>
      <c r="ET16" s="91">
        <v>0.5</v>
      </c>
      <c r="EU16" s="91">
        <v>23030</v>
      </c>
      <c r="EV16" s="91">
        <v>0.17800511508951411</v>
      </c>
      <c r="EW16" s="75">
        <v>90868</v>
      </c>
      <c r="EX16" s="75">
        <v>106.63109455473871</v>
      </c>
      <c r="EY16" s="75" t="s">
        <v>2855</v>
      </c>
      <c r="EZ16" s="75">
        <v>0.24078883655412248</v>
      </c>
      <c r="FA16" s="75">
        <v>0.12540168156006515</v>
      </c>
      <c r="FB16" s="75">
        <v>0.10268741471144956</v>
      </c>
      <c r="FC16" s="75">
        <v>0.20290971519126647</v>
      </c>
      <c r="FD16" s="75">
        <v>0.3282123519830964</v>
      </c>
      <c r="FE16" s="91">
        <v>0.48373676248108927</v>
      </c>
      <c r="FF16" s="91">
        <v>0.51626323751891079</v>
      </c>
      <c r="FG16" s="91" t="e">
        <f>VLOOKUP(A16,#REF!,2,FALSE)</f>
        <v>#REF!</v>
      </c>
      <c r="FH16" s="91" t="e">
        <f>VLOOKUP(A16,#REF!,3,FALSE)</f>
        <v>#REF!</v>
      </c>
      <c r="FI16" s="91" t="e">
        <f>VLOOKUP(A16,#REF!,4,FALSE)</f>
        <v>#REF!</v>
      </c>
      <c r="FJ16" s="91">
        <v>2644</v>
      </c>
      <c r="FK16" s="91">
        <v>3.2526475037821481E-2</v>
      </c>
      <c r="FL16" s="91">
        <v>0.29916792738275338</v>
      </c>
      <c r="FM16" s="91">
        <v>0.40166414523449318</v>
      </c>
      <c r="FN16" s="91">
        <v>0.22655068078668683</v>
      </c>
      <c r="FO16" s="91">
        <v>4.0090771558245086E-2</v>
      </c>
      <c r="FP16" s="75">
        <v>0.16351551369714296</v>
      </c>
      <c r="FQ16" s="75">
        <v>3.2339059420471079E-3</v>
      </c>
      <c r="FR16" s="92">
        <v>0.10927525661705499</v>
      </c>
    </row>
    <row r="17" spans="1:174">
      <c r="A17" s="88" t="s">
        <v>1102</v>
      </c>
      <c r="B17" s="89" t="s">
        <v>1103</v>
      </c>
      <c r="C17" s="89" t="s">
        <v>26</v>
      </c>
      <c r="D17" s="89" t="s">
        <v>191</v>
      </c>
      <c r="E17" s="90" t="s">
        <v>27</v>
      </c>
      <c r="F17" s="90" t="s">
        <v>1104</v>
      </c>
      <c r="G17" s="90" t="s">
        <v>32</v>
      </c>
      <c r="H17" s="115">
        <v>1074.922682485218</v>
      </c>
      <c r="I17" s="115">
        <v>99726.23777961696</v>
      </c>
      <c r="J17" s="115">
        <v>307325.53388385149</v>
      </c>
      <c r="K17" s="115">
        <v>22697.924872798048</v>
      </c>
      <c r="L17" s="115">
        <v>430824.61921875167</v>
      </c>
      <c r="M17" s="115">
        <v>2.3294742719119288</v>
      </c>
      <c r="N17" s="115">
        <v>-7.3592796399999993E-2</v>
      </c>
      <c r="O17" s="116">
        <v>223</v>
      </c>
      <c r="P17" s="116">
        <v>30</v>
      </c>
      <c r="Q17" s="116">
        <v>67</v>
      </c>
      <c r="R17" s="116"/>
      <c r="S17" s="116"/>
      <c r="T17" s="116">
        <v>320</v>
      </c>
      <c r="U17" s="116">
        <v>0.80000000000000027</v>
      </c>
      <c r="V17" s="116">
        <v>20.300000000000011</v>
      </c>
      <c r="W17" s="115">
        <v>184945</v>
      </c>
      <c r="X17" s="115">
        <v>7.1725819199999997E-3</v>
      </c>
      <c r="Y17" s="115">
        <v>3</v>
      </c>
      <c r="Z17" s="116">
        <v>50663</v>
      </c>
      <c r="AA17" s="116">
        <v>0</v>
      </c>
      <c r="AB17" s="116">
        <v>248.2</v>
      </c>
      <c r="AC17" s="116">
        <v>250.29999999999998</v>
      </c>
      <c r="AD17" s="116">
        <v>255.3</v>
      </c>
      <c r="AE17" s="115">
        <v>1166.1441000000002</v>
      </c>
      <c r="AF17" s="115">
        <v>1.685179335260116E-2</v>
      </c>
      <c r="AG17" s="115">
        <v>0.09</v>
      </c>
      <c r="AH17" s="115">
        <v>0.18</v>
      </c>
      <c r="AI17" s="109">
        <v>177917</v>
      </c>
      <c r="AJ17" s="109">
        <v>181406</v>
      </c>
      <c r="AK17" s="109">
        <v>184945</v>
      </c>
      <c r="AL17" s="109">
        <v>3.5281487863014771E-3</v>
      </c>
      <c r="AM17" s="110">
        <f t="shared" si="0"/>
        <v>7028</v>
      </c>
      <c r="AN17" s="110">
        <v>6.9812671344449129E-3</v>
      </c>
      <c r="AO17" s="110">
        <v>-3.4531183481434358E-3</v>
      </c>
      <c r="AP17" s="109">
        <v>59474.791638795126</v>
      </c>
      <c r="AQ17" s="109">
        <v>30676.345532896765</v>
      </c>
      <c r="AR17" s="109">
        <v>94793.862828308105</v>
      </c>
      <c r="AS17" s="109">
        <v>62.741183726753121</v>
      </c>
      <c r="AT17" s="109">
        <v>32.361109271871499</v>
      </c>
      <c r="AU17" s="109">
        <v>95.102292998624492</v>
      </c>
      <c r="AV17" s="110">
        <v>2.8464264700689657</v>
      </c>
      <c r="AW17" s="110">
        <v>2.4063895460282212</v>
      </c>
      <c r="AX17" s="110">
        <v>-0.15459275996336658</v>
      </c>
      <c r="AY17" s="109">
        <v>0.94518011816996972</v>
      </c>
      <c r="AZ17" s="109">
        <v>0.98530371219089341</v>
      </c>
      <c r="BA17" s="109">
        <v>0.96566711808632366</v>
      </c>
      <c r="BB17" s="110">
        <v>6133</v>
      </c>
      <c r="BC17" s="110">
        <v>13800</v>
      </c>
      <c r="BD17" s="110">
        <v>1.2501222892548509</v>
      </c>
      <c r="BE17" s="109">
        <v>0.141888952648828</v>
      </c>
      <c r="BF17" s="109">
        <v>0.247366657103712</v>
      </c>
      <c r="BG17" s="109">
        <v>0.267667525162187</v>
      </c>
      <c r="BH17" s="109">
        <v>5.7502298648994199E-2</v>
      </c>
      <c r="BI17" s="109">
        <v>5.33724018522308E-2</v>
      </c>
      <c r="BJ17" s="109">
        <v>0.193402521992141</v>
      </c>
      <c r="BK17" s="109">
        <v>3.87996425919067E-2</v>
      </c>
      <c r="BL17" s="109" t="s">
        <v>2889</v>
      </c>
      <c r="BM17" s="108">
        <v>47.8</v>
      </c>
      <c r="BN17" s="108">
        <v>8.6576674960314338E-3</v>
      </c>
      <c r="BO17" s="108">
        <v>-3.3335897633151272E-4</v>
      </c>
      <c r="BP17" s="108">
        <v>38984</v>
      </c>
      <c r="BQ17" s="108">
        <v>38997</v>
      </c>
      <c r="BR17" s="108">
        <v>89592</v>
      </c>
      <c r="BS17" s="108">
        <v>88823</v>
      </c>
      <c r="BT17" s="108">
        <v>4</v>
      </c>
      <c r="BU17" s="47">
        <v>0.68572898300570317</v>
      </c>
      <c r="BV17" s="47">
        <v>0.7787258479657081</v>
      </c>
      <c r="BW17" s="47">
        <v>0.61982591048397684</v>
      </c>
      <c r="BX17" s="47">
        <v>-3.5438428429197311</v>
      </c>
      <c r="BY17" s="47">
        <v>13.186549168323447</v>
      </c>
      <c r="BZ17" s="47">
        <v>0.66424035204427023</v>
      </c>
      <c r="CA17" s="47">
        <v>-1.5328842097512618</v>
      </c>
      <c r="CB17" s="47">
        <v>4.4487776653902245</v>
      </c>
      <c r="CC17" s="47">
        <v>0.17375395919907666</v>
      </c>
      <c r="CD17" s="47">
        <v>5</v>
      </c>
      <c r="CE17" s="108">
        <v>0.43929672001804199</v>
      </c>
      <c r="CF17" s="108">
        <v>0.402339278955614</v>
      </c>
      <c r="CG17" s="108">
        <v>0.15836400102634401</v>
      </c>
      <c r="CH17" s="47">
        <v>1019</v>
      </c>
      <c r="CI17" s="47">
        <v>4.9309664694280079E-3</v>
      </c>
      <c r="CJ17" s="47"/>
      <c r="CK17" s="47"/>
      <c r="CL17" s="47"/>
      <c r="CM17" s="108">
        <v>4</v>
      </c>
      <c r="CN17" s="47">
        <v>7.1852576647097197E-2</v>
      </c>
      <c r="CO17" s="47">
        <v>1.9239506473662793E-2</v>
      </c>
      <c r="CP17" s="47">
        <v>0.59706457925636003</v>
      </c>
      <c r="CQ17" s="47" t="s">
        <v>2760</v>
      </c>
      <c r="CR17" s="106">
        <v>14.405501141322729</v>
      </c>
      <c r="CS17" s="107">
        <v>82297.57837653</v>
      </c>
      <c r="CT17" s="107">
        <v>0.38986917168172996</v>
      </c>
      <c r="CU17" s="107">
        <v>5.7496486300251115E-2</v>
      </c>
      <c r="CV17" s="107">
        <v>0.4951170082873349</v>
      </c>
      <c r="CW17" s="106">
        <v>223.98761683678811</v>
      </c>
      <c r="CX17" s="106">
        <v>280.13686323856012</v>
      </c>
      <c r="CY17" s="106">
        <v>3.3927485676768772</v>
      </c>
      <c r="CZ17" s="106">
        <v>62.747188384899999</v>
      </c>
      <c r="DA17" s="107">
        <v>34</v>
      </c>
      <c r="DB17" s="107">
        <v>1862</v>
      </c>
      <c r="DC17" s="107">
        <v>0.49227916669249877</v>
      </c>
      <c r="DD17" s="106">
        <v>21473824</v>
      </c>
      <c r="DE17" s="106">
        <v>20087221</v>
      </c>
      <c r="DF17" s="106">
        <v>-8.0714722724746189E-3</v>
      </c>
      <c r="DG17" s="107">
        <v>0.10819066211551</v>
      </c>
      <c r="DH17" s="107">
        <v>0.32953328293109402</v>
      </c>
      <c r="DI17" s="107">
        <v>146212.58914866301</v>
      </c>
      <c r="DJ17" s="102">
        <v>4247.0835717973796</v>
      </c>
      <c r="DK17" s="102">
        <v>22.9640356419334</v>
      </c>
      <c r="DL17" s="102">
        <v>8.3902014175791706</v>
      </c>
      <c r="DM17" s="102">
        <v>8.7979036127791197</v>
      </c>
      <c r="DN17" s="102">
        <v>5.7759306115751503</v>
      </c>
      <c r="DO17" s="102">
        <v>1</v>
      </c>
      <c r="DP17" s="103">
        <v>-218.25</v>
      </c>
      <c r="DQ17" s="103">
        <v>-0.24009900990099009</v>
      </c>
      <c r="DR17" s="103">
        <v>89550.5</v>
      </c>
      <c r="DS17" s="103">
        <v>68625.25</v>
      </c>
      <c r="DT17" s="103">
        <v>-0.23366982875584169</v>
      </c>
      <c r="DU17" s="103">
        <v>0.85575457423464973</v>
      </c>
      <c r="DV17" s="103">
        <v>0.83946506570103574</v>
      </c>
      <c r="DW17" s="102">
        <v>119</v>
      </c>
      <c r="DX17" s="102" t="s">
        <v>2812</v>
      </c>
      <c r="DY17" s="102">
        <v>103</v>
      </c>
      <c r="DZ17" s="102" t="s">
        <v>2812</v>
      </c>
      <c r="EA17" s="102">
        <v>159</v>
      </c>
      <c r="EB17" s="103">
        <v>16054.175912790581</v>
      </c>
      <c r="EC17" s="103">
        <v>0.19317477363868971</v>
      </c>
      <c r="ED17" s="103">
        <v>6.1102451689916686</v>
      </c>
      <c r="EE17" s="102">
        <v>16.108110175975511</v>
      </c>
      <c r="EF17" s="102">
        <v>21.92042846212701</v>
      </c>
      <c r="EG17" s="102">
        <v>5.8123182861514922</v>
      </c>
      <c r="EH17" s="103">
        <v>14300</v>
      </c>
      <c r="EI17" s="103">
        <v>0.19006831244927822</v>
      </c>
      <c r="EJ17" s="103">
        <v>13324</v>
      </c>
      <c r="EK17" s="103">
        <v>8.0756529570699495E-2</v>
      </c>
      <c r="EL17" s="103">
        <v>12.4</v>
      </c>
      <c r="EM17" s="102">
        <v>68514</v>
      </c>
      <c r="EN17" s="102">
        <v>4868</v>
      </c>
      <c r="EO17" s="102">
        <v>7.1051172023236131E-2</v>
      </c>
      <c r="EP17" s="102">
        <v>5.8061126193186791E-2</v>
      </c>
      <c r="EQ17" s="102">
        <v>1.2990045830049333E-2</v>
      </c>
      <c r="ER17" s="102">
        <v>0.1828266228430567</v>
      </c>
      <c r="ES17" s="91">
        <v>0.128</v>
      </c>
      <c r="ET17" s="91">
        <v>1.4000000000000004</v>
      </c>
      <c r="EU17" s="91">
        <v>26120</v>
      </c>
      <c r="EV17" s="91">
        <v>0.12247529007305547</v>
      </c>
      <c r="EW17" s="75">
        <v>10573</v>
      </c>
      <c r="EX17" s="75">
        <v>114.04008323087109</v>
      </c>
      <c r="EY17" s="75" t="s">
        <v>2854</v>
      </c>
      <c r="EZ17" s="75">
        <v>4.1804596614016837E-2</v>
      </c>
      <c r="FA17" s="75">
        <v>0.15728743024685521</v>
      </c>
      <c r="FB17" s="75">
        <v>0.28516031400737729</v>
      </c>
      <c r="FC17" s="75">
        <v>0.18840442636905327</v>
      </c>
      <c r="FD17" s="75">
        <v>0.32734323276269739</v>
      </c>
      <c r="FE17" s="91">
        <v>0.45180722891566266</v>
      </c>
      <c r="FF17" s="91">
        <v>0.54819277108433739</v>
      </c>
      <c r="FG17" s="91" t="e">
        <f>VLOOKUP(A17,#REF!,2,FALSE)</f>
        <v>#REF!</v>
      </c>
      <c r="FH17" s="91" t="e">
        <f>VLOOKUP(A17,#REF!,3,FALSE)</f>
        <v>#REF!</v>
      </c>
      <c r="FI17" s="91" t="e">
        <f>VLOOKUP(A17,#REF!,4,FALSE)</f>
        <v>#REF!</v>
      </c>
      <c r="FJ17" s="91">
        <v>498</v>
      </c>
      <c r="FK17" s="91">
        <v>4.4176706827309238E-2</v>
      </c>
      <c r="FL17" s="91">
        <v>0.32730923694779118</v>
      </c>
      <c r="FM17" s="91">
        <v>0.39156626506024095</v>
      </c>
      <c r="FN17" s="91">
        <v>0.19076305220883535</v>
      </c>
      <c r="FO17" s="91">
        <v>4.6184738955823292E-2</v>
      </c>
      <c r="FP17" s="75">
        <v>3.5394306415420802E-2</v>
      </c>
      <c r="FQ17" s="75">
        <v>4.2012490199789124E-3</v>
      </c>
      <c r="FR17" s="92">
        <v>0.17104544594338858</v>
      </c>
    </row>
    <row r="18" spans="1:174">
      <c r="A18" s="88" t="s">
        <v>1825</v>
      </c>
      <c r="B18" s="89" t="s">
        <v>1826</v>
      </c>
      <c r="C18" s="89" t="s">
        <v>190</v>
      </c>
      <c r="D18" s="89" t="s">
        <v>191</v>
      </c>
      <c r="E18" s="90" t="s">
        <v>27</v>
      </c>
      <c r="F18" s="90" t="s">
        <v>102</v>
      </c>
      <c r="G18" s="90" t="s">
        <v>61</v>
      </c>
      <c r="H18" s="115">
        <v>24510.618434626838</v>
      </c>
      <c r="I18" s="115">
        <v>302016.45384546998</v>
      </c>
      <c r="J18" s="115">
        <v>1097251.5596510081</v>
      </c>
      <c r="K18" s="115">
        <v>449829.4651357042</v>
      </c>
      <c r="L18" s="115">
        <v>1873608.097066809</v>
      </c>
      <c r="M18" s="115">
        <v>3.640541059993684</v>
      </c>
      <c r="N18" s="115">
        <v>-0.20817217469999999</v>
      </c>
      <c r="O18" s="116">
        <v>205</v>
      </c>
      <c r="P18" s="116">
        <v>55</v>
      </c>
      <c r="Q18" s="116">
        <v>5</v>
      </c>
      <c r="R18" s="116"/>
      <c r="S18" s="116"/>
      <c r="T18" s="116">
        <v>265</v>
      </c>
      <c r="U18" s="116">
        <v>1.2000000000000002</v>
      </c>
      <c r="V18" s="116">
        <v>23.200000000000017</v>
      </c>
      <c r="W18" s="115">
        <v>514651</v>
      </c>
      <c r="X18" s="115">
        <v>3.6480257369999998E-2</v>
      </c>
      <c r="Y18" s="115">
        <v>3</v>
      </c>
      <c r="Z18" s="116">
        <v>239254</v>
      </c>
      <c r="AA18" s="116">
        <v>7.5660177050331442E-2</v>
      </c>
      <c r="AB18" s="116">
        <v>237.3</v>
      </c>
      <c r="AC18" s="116">
        <v>235.4</v>
      </c>
      <c r="AD18" s="116">
        <v>238.9</v>
      </c>
      <c r="AE18" s="115">
        <v>11886.866900000012</v>
      </c>
      <c r="AF18" s="115">
        <v>8.0208278677462969E-2</v>
      </c>
      <c r="AG18" s="115">
        <v>0.11</v>
      </c>
      <c r="AH18" s="115">
        <v>0.14000000000000001</v>
      </c>
      <c r="AI18" s="109">
        <v>474715</v>
      </c>
      <c r="AJ18" s="109">
        <v>487299</v>
      </c>
      <c r="AK18" s="109">
        <v>514651</v>
      </c>
      <c r="AL18" s="109">
        <v>7.3701520458759884E-3</v>
      </c>
      <c r="AM18" s="110">
        <f t="shared" si="0"/>
        <v>39936</v>
      </c>
      <c r="AN18" s="110">
        <v>5.5508835761874931E-3</v>
      </c>
      <c r="AO18" s="110">
        <v>1.8192684696884953E-3</v>
      </c>
      <c r="AP18" s="109">
        <v>170298.6230036066</v>
      </c>
      <c r="AQ18" s="109">
        <v>85939.145137502026</v>
      </c>
      <c r="AR18" s="109">
        <v>258413.23185889135</v>
      </c>
      <c r="AS18" s="109">
        <v>65.901665243132584</v>
      </c>
      <c r="AT18" s="109">
        <v>33.256480142019115</v>
      </c>
      <c r="AU18" s="109">
        <v>99.158145385151755</v>
      </c>
      <c r="AV18" s="110">
        <v>6.0370760038024063</v>
      </c>
      <c r="AW18" s="110">
        <v>5.7924992777179964</v>
      </c>
      <c r="AX18" s="110">
        <v>-4.0512447736348697E-2</v>
      </c>
      <c r="AY18" s="109">
        <v>1.0017020533033321</v>
      </c>
      <c r="AZ18" s="109">
        <v>1.0381003274470355</v>
      </c>
      <c r="BA18" s="109">
        <v>1.020011795793561</v>
      </c>
      <c r="BB18" s="110">
        <v>13589</v>
      </c>
      <c r="BC18" s="110">
        <v>27255</v>
      </c>
      <c r="BD18" s="110">
        <v>1.0056663477812937</v>
      </c>
      <c r="BE18" s="109">
        <v>0.108221756034612</v>
      </c>
      <c r="BF18" s="109">
        <v>0.21390567842817701</v>
      </c>
      <c r="BG18" s="109">
        <v>0.246100240934019</v>
      </c>
      <c r="BH18" s="109">
        <v>4.7962841823356903E-2</v>
      </c>
      <c r="BI18" s="109">
        <v>6.7666279859700501E-2</v>
      </c>
      <c r="BJ18" s="109">
        <v>0.25170216539811202</v>
      </c>
      <c r="BK18" s="109">
        <v>6.4441037522022002E-2</v>
      </c>
      <c r="BL18" s="109" t="s">
        <v>2887</v>
      </c>
      <c r="BM18" s="108">
        <v>124.3</v>
      </c>
      <c r="BN18" s="108">
        <v>7.1040359058873029E-2</v>
      </c>
      <c r="BO18" s="108">
        <v>7.408020410305266E-2</v>
      </c>
      <c r="BP18" s="108">
        <v>266069</v>
      </c>
      <c r="BQ18" s="108">
        <v>247718</v>
      </c>
      <c r="BR18" s="108">
        <v>244360</v>
      </c>
      <c r="BS18" s="108">
        <v>228152</v>
      </c>
      <c r="BT18" s="108">
        <v>1</v>
      </c>
      <c r="BU18" s="47">
        <v>0.61654676394668917</v>
      </c>
      <c r="BV18" s="47">
        <v>0.74467984159547951</v>
      </c>
      <c r="BW18" s="47">
        <v>0.55220006765773055</v>
      </c>
      <c r="BX18" s="47">
        <v>0.57580538919099755</v>
      </c>
      <c r="BY18" s="47">
        <v>11.897232766774124</v>
      </c>
      <c r="BZ18" s="47">
        <v>0.58593280344476006</v>
      </c>
      <c r="CA18" s="47">
        <v>0.26898425179462393</v>
      </c>
      <c r="CB18" s="47">
        <v>6.3458108675334195</v>
      </c>
      <c r="CC18" s="47">
        <v>0.25446475781622335</v>
      </c>
      <c r="CD18" s="47">
        <v>3</v>
      </c>
      <c r="CE18" s="108">
        <v>0.42648270783900771</v>
      </c>
      <c r="CF18" s="108">
        <v>0.41066559116520357</v>
      </c>
      <c r="CG18" s="108">
        <v>0.16285170099578866</v>
      </c>
      <c r="CH18" s="47">
        <v>66985</v>
      </c>
      <c r="CI18" s="47">
        <v>5.6712415207445972E-2</v>
      </c>
      <c r="CJ18" s="47">
        <v>27688</v>
      </c>
      <c r="CK18" s="47">
        <v>22503</v>
      </c>
      <c r="CL18" s="47">
        <v>0.44834731326333405</v>
      </c>
      <c r="CM18" s="108">
        <v>2</v>
      </c>
      <c r="CN18" s="47">
        <v>0.1690189610152294</v>
      </c>
      <c r="CO18" s="47">
        <v>2.1541071790071502</v>
      </c>
      <c r="CP18" s="47">
        <v>0.46426355955432236</v>
      </c>
      <c r="CQ18" s="47" t="s">
        <v>2761</v>
      </c>
      <c r="CR18" s="106">
        <v>9.1017420220720613</v>
      </c>
      <c r="CS18" s="107">
        <v>215608.02751603999</v>
      </c>
      <c r="CT18" s="107">
        <v>0.21902813090772694</v>
      </c>
      <c r="CU18" s="107">
        <v>0.22051347162040599</v>
      </c>
      <c r="CV18" s="107">
        <v>0.51815219675440349</v>
      </c>
      <c r="CW18" s="106">
        <v>338.77295308556199</v>
      </c>
      <c r="CX18" s="106">
        <v>2040.1671061953959</v>
      </c>
      <c r="CY18" s="106">
        <v>13.429555861230233</v>
      </c>
      <c r="CZ18" s="106">
        <v>691.15343535379998</v>
      </c>
      <c r="DA18" s="107">
        <v>189</v>
      </c>
      <c r="DB18" s="107">
        <v>6111</v>
      </c>
      <c r="DC18" s="107">
        <v>0.41567984137569591</v>
      </c>
      <c r="DD18" s="106">
        <v>19517588</v>
      </c>
      <c r="DE18" s="106">
        <v>25297215</v>
      </c>
      <c r="DF18" s="106">
        <v>3.7015504938417598E-2</v>
      </c>
      <c r="DG18" s="107">
        <v>0.13326165103541299</v>
      </c>
      <c r="DH18" s="107">
        <v>0.319280486313542</v>
      </c>
      <c r="DI18" s="107">
        <v>414600.98997604201</v>
      </c>
      <c r="DJ18" s="102">
        <v>11703.221773028499</v>
      </c>
      <c r="DK18" s="102">
        <v>22.7401127619076</v>
      </c>
      <c r="DL18" s="102">
        <v>9.8088801396832999</v>
      </c>
      <c r="DM18" s="102">
        <v>-0.80836158402922698</v>
      </c>
      <c r="DN18" s="102">
        <v>13.739594206253599</v>
      </c>
      <c r="DO18" s="102">
        <v>1</v>
      </c>
      <c r="DP18" s="103">
        <v>-1298</v>
      </c>
      <c r="DQ18" s="103">
        <v>-0.28780487804878052</v>
      </c>
      <c r="DR18" s="103">
        <v>27594</v>
      </c>
      <c r="DS18" s="103">
        <v>28679.25</v>
      </c>
      <c r="DT18" s="103">
        <v>3.9329202000434868E-2</v>
      </c>
      <c r="DU18" s="103">
        <v>0.41370406610132637</v>
      </c>
      <c r="DV18" s="103">
        <v>0.33967938492115379</v>
      </c>
      <c r="DW18" s="102">
        <v>81</v>
      </c>
      <c r="DX18" s="102" t="s">
        <v>2812</v>
      </c>
      <c r="DY18" s="102">
        <v>81</v>
      </c>
      <c r="DZ18" s="102" t="s">
        <v>2814</v>
      </c>
      <c r="EA18" s="102">
        <v>116</v>
      </c>
      <c r="EB18" s="103">
        <v>43444.242349427252</v>
      </c>
      <c r="EC18" s="103">
        <v>0.16241931176463181</v>
      </c>
      <c r="ED18" s="103">
        <v>7.976867352121376</v>
      </c>
      <c r="EE18" s="102">
        <v>18.567567567567568</v>
      </c>
      <c r="EF18" s="102">
        <v>25.558558558558559</v>
      </c>
      <c r="EG18" s="102">
        <v>6.9909909909909906</v>
      </c>
      <c r="EH18" s="103">
        <v>56728</v>
      </c>
      <c r="EI18" s="103">
        <v>0.23510089061414055</v>
      </c>
      <c r="EJ18" s="103">
        <v>52110</v>
      </c>
      <c r="EK18" s="103">
        <v>8.459028977163692E-2</v>
      </c>
      <c r="EL18" s="103">
        <v>8.4326484018264836</v>
      </c>
      <c r="EM18" s="102">
        <v>217126</v>
      </c>
      <c r="EN18" s="102">
        <v>19353</v>
      </c>
      <c r="EO18" s="102">
        <v>8.9132577397455851E-2</v>
      </c>
      <c r="EP18" s="102">
        <v>7.2008879636708642E-2</v>
      </c>
      <c r="EQ18" s="102">
        <v>1.7123697760747215E-2</v>
      </c>
      <c r="ER18" s="102">
        <v>0.19211491758383714</v>
      </c>
      <c r="ES18" s="91">
        <v>0.21</v>
      </c>
      <c r="ET18" s="91">
        <v>3.8000000000000007</v>
      </c>
      <c r="EU18" s="91">
        <v>22140</v>
      </c>
      <c r="EV18" s="91">
        <v>0.11536523929471043</v>
      </c>
      <c r="EW18" s="75">
        <v>25179</v>
      </c>
      <c r="EX18" s="75">
        <v>102.33031097343023</v>
      </c>
      <c r="EY18" s="75" t="s">
        <v>2855</v>
      </c>
      <c r="EZ18" s="75">
        <v>0.37694110171174389</v>
      </c>
      <c r="FA18" s="75">
        <v>0.14484292465943843</v>
      </c>
      <c r="FB18" s="75">
        <v>8.4038285873148252E-2</v>
      </c>
      <c r="FC18" s="75">
        <v>0.13797211962349576</v>
      </c>
      <c r="FD18" s="75">
        <v>0.25620556813217366</v>
      </c>
      <c r="FE18" s="91">
        <v>0.48909299655568311</v>
      </c>
      <c r="FF18" s="91">
        <v>0.51090700344431683</v>
      </c>
      <c r="FG18" s="91" t="e">
        <f>VLOOKUP(A18,#REF!,2,FALSE)</f>
        <v>#REF!</v>
      </c>
      <c r="FH18" s="91" t="e">
        <f>VLOOKUP(A18,#REF!,3,FALSE)</f>
        <v>#REF!</v>
      </c>
      <c r="FI18" s="91" t="e">
        <f>VLOOKUP(A18,#REF!,4,FALSE)</f>
        <v>#REF!</v>
      </c>
      <c r="FJ18" s="91">
        <v>871</v>
      </c>
      <c r="FK18" s="91">
        <v>3.4443168771526977E-2</v>
      </c>
      <c r="FL18" s="91">
        <v>0.35820895522388058</v>
      </c>
      <c r="FM18" s="91">
        <v>0.44431687715269808</v>
      </c>
      <c r="FN18" s="91">
        <v>0.15154994259471871</v>
      </c>
      <c r="FO18" s="91">
        <v>1.1481056257175661E-2</v>
      </c>
      <c r="FP18" s="75">
        <v>0.17480778236125064</v>
      </c>
      <c r="FQ18" s="75">
        <v>1.4607957625653112E-2</v>
      </c>
      <c r="FR18" s="92">
        <v>0.17534018198740506</v>
      </c>
    </row>
    <row r="19" spans="1:174">
      <c r="A19" s="88" t="s">
        <v>1971</v>
      </c>
      <c r="B19" s="89" t="s">
        <v>1972</v>
      </c>
      <c r="C19" s="89" t="s">
        <v>26</v>
      </c>
      <c r="D19" s="89" t="s">
        <v>191</v>
      </c>
      <c r="E19" s="90" t="s">
        <v>27</v>
      </c>
      <c r="F19" s="90" t="s">
        <v>328</v>
      </c>
      <c r="G19" s="90" t="s">
        <v>32</v>
      </c>
      <c r="H19" s="115">
        <v>2897.5950349810601</v>
      </c>
      <c r="I19" s="115">
        <v>155307.5527345046</v>
      </c>
      <c r="J19" s="115">
        <v>262776.44483710261</v>
      </c>
      <c r="K19" s="115">
        <v>58618.024852380287</v>
      </c>
      <c r="L19" s="115">
        <v>479599.61745896848</v>
      </c>
      <c r="M19" s="115">
        <v>2.3172421967385062</v>
      </c>
      <c r="N19" s="115">
        <v>-0.23148001870000001</v>
      </c>
      <c r="O19" s="116">
        <v>208</v>
      </c>
      <c r="P19" s="116">
        <v>23</v>
      </c>
      <c r="Q19" s="116">
        <v>75</v>
      </c>
      <c r="R19" s="116"/>
      <c r="S19" s="116"/>
      <c r="T19" s="116">
        <v>306</v>
      </c>
      <c r="U19" s="116">
        <v>0.80000000000000027</v>
      </c>
      <c r="V19" s="116">
        <v>17.900000000000006</v>
      </c>
      <c r="W19" s="115">
        <v>206970</v>
      </c>
      <c r="X19" s="115">
        <v>5.4469206999999999E-4</v>
      </c>
      <c r="Y19" s="115">
        <v>3.5</v>
      </c>
      <c r="Z19" s="116">
        <v>45017</v>
      </c>
      <c r="AA19" s="116">
        <v>0</v>
      </c>
      <c r="AB19" s="116">
        <v>249.2</v>
      </c>
      <c r="AC19" s="116">
        <v>250.7</v>
      </c>
      <c r="AD19" s="116">
        <v>255.9</v>
      </c>
      <c r="AE19" s="115">
        <v>3215.8971000000001</v>
      </c>
      <c r="AF19" s="115">
        <v>4.2594663576158945E-2</v>
      </c>
      <c r="AG19" s="115">
        <v>0.2</v>
      </c>
      <c r="AH19" s="115">
        <v>0.19</v>
      </c>
      <c r="AI19" s="109">
        <v>186716</v>
      </c>
      <c r="AJ19" s="109">
        <v>195819</v>
      </c>
      <c r="AK19" s="109">
        <v>206970</v>
      </c>
      <c r="AL19" s="109">
        <v>9.4062459299344425E-3</v>
      </c>
      <c r="AM19" s="110">
        <f t="shared" si="0"/>
        <v>20254</v>
      </c>
      <c r="AN19" s="110">
        <v>8.3898178278414282E-3</v>
      </c>
      <c r="AO19" s="110">
        <v>1.0164281020930144E-3</v>
      </c>
      <c r="AP19" s="109">
        <v>69065.970836223991</v>
      </c>
      <c r="AQ19" s="109">
        <v>30527.860509284899</v>
      </c>
      <c r="AR19" s="109">
        <v>107376.16865449108</v>
      </c>
      <c r="AS19" s="109">
        <v>64.321507930181923</v>
      </c>
      <c r="AT19" s="109">
        <v>28.430759722407039</v>
      </c>
      <c r="AU19" s="109">
        <v>92.752267652588955</v>
      </c>
      <c r="AV19" s="110">
        <v>3.0104031417865236</v>
      </c>
      <c r="AW19" s="110">
        <v>2.4516637632935585</v>
      </c>
      <c r="AX19" s="110">
        <v>-0.18560284193743606</v>
      </c>
      <c r="AY19" s="109">
        <v>0.87715538982735408</v>
      </c>
      <c r="AZ19" s="109">
        <v>0.94165830832361797</v>
      </c>
      <c r="BA19" s="109">
        <v>0.90816820674461829</v>
      </c>
      <c r="BB19" s="110">
        <v>4685</v>
      </c>
      <c r="BC19" s="110">
        <v>9101</v>
      </c>
      <c r="BD19" s="110">
        <v>0.94258271077908207</v>
      </c>
      <c r="BE19" s="109">
        <v>0.114395743196702</v>
      </c>
      <c r="BF19" s="109">
        <v>0.21726387196902699</v>
      </c>
      <c r="BG19" s="109">
        <v>0.28959897961104902</v>
      </c>
      <c r="BH19" s="109">
        <v>4.3330132830268202E-2</v>
      </c>
      <c r="BI19" s="109">
        <v>7.5870471454839994E-2</v>
      </c>
      <c r="BJ19" s="109">
        <v>0.22362183657250401</v>
      </c>
      <c r="BK19" s="109">
        <v>3.5918964365610102E-2</v>
      </c>
      <c r="BL19" s="109" t="s">
        <v>2889</v>
      </c>
      <c r="BM19" s="108">
        <v>67</v>
      </c>
      <c r="BN19" s="108">
        <v>7.5449809334550727E-2</v>
      </c>
      <c r="BO19" s="108">
        <v>6.85074100211715E-2</v>
      </c>
      <c r="BP19" s="108">
        <v>60563</v>
      </c>
      <c r="BQ19" s="108">
        <v>56680</v>
      </c>
      <c r="BR19" s="108">
        <v>100119</v>
      </c>
      <c r="BS19" s="108">
        <v>93095</v>
      </c>
      <c r="BT19" s="108">
        <v>2</v>
      </c>
      <c r="BU19" s="47">
        <v>0.67319960909900878</v>
      </c>
      <c r="BV19" s="47">
        <v>0.7392009684909514</v>
      </c>
      <c r="BW19" s="47">
        <v>0.60555608692124407</v>
      </c>
      <c r="BX19" s="47">
        <v>-5.760138321953101</v>
      </c>
      <c r="BY19" s="47">
        <v>14.688098738043376</v>
      </c>
      <c r="BZ19" s="47">
        <v>0.66885159347649425</v>
      </c>
      <c r="CA19" s="47">
        <v>-2.3093496983304318</v>
      </c>
      <c r="CB19" s="47">
        <v>0.85379669204381781</v>
      </c>
      <c r="CC19" s="47">
        <v>0.16823303661853423</v>
      </c>
      <c r="CD19" s="47">
        <v>5</v>
      </c>
      <c r="CE19" s="108">
        <v>0.44806558427409482</v>
      </c>
      <c r="CF19" s="108">
        <v>0.32612455490699965</v>
      </c>
      <c r="CG19" s="108">
        <v>0.22580986081890547</v>
      </c>
      <c r="CH19" s="47">
        <v>1208</v>
      </c>
      <c r="CI19" s="47">
        <v>0.2214357937310415</v>
      </c>
      <c r="CJ19" s="47">
        <v>377</v>
      </c>
      <c r="CK19" s="47"/>
      <c r="CL19" s="47">
        <v>0</v>
      </c>
      <c r="CM19" s="108">
        <v>6</v>
      </c>
      <c r="CN19" s="47">
        <v>0.10449287275205998</v>
      </c>
      <c r="CO19" s="47">
        <v>-1.4491843674694902</v>
      </c>
      <c r="CP19" s="47">
        <v>0.42013673088875081</v>
      </c>
      <c r="CQ19" s="47" t="s">
        <v>2761</v>
      </c>
      <c r="CR19" s="106">
        <v>18.699394491895028</v>
      </c>
      <c r="CS19" s="107">
        <v>92030.906106519993</v>
      </c>
      <c r="CT19" s="107">
        <v>0.26354580115420251</v>
      </c>
      <c r="CU19" s="107">
        <v>5.0358845078475885E-2</v>
      </c>
      <c r="CV19" s="107">
        <v>0.63964413598183101</v>
      </c>
      <c r="CW19" s="106">
        <v>401.47570377256181</v>
      </c>
      <c r="CX19" s="106">
        <v>314.00613214584507</v>
      </c>
      <c r="CY19" s="106">
        <v>6.0910196111610384</v>
      </c>
      <c r="CZ19" s="106">
        <v>126.06583289220001</v>
      </c>
      <c r="DA19" s="107">
        <v>29</v>
      </c>
      <c r="DB19" s="107">
        <v>2360</v>
      </c>
      <c r="DC19" s="107">
        <v>0.55257075210771234</v>
      </c>
      <c r="DD19" s="106">
        <v>16410357</v>
      </c>
      <c r="DE19" s="106">
        <v>14940405</v>
      </c>
      <c r="DF19" s="106">
        <v>-1.1196831366922731E-2</v>
      </c>
      <c r="DG19" s="107">
        <v>0.107020798491358</v>
      </c>
      <c r="DH19" s="107">
        <v>0.31222961018544099</v>
      </c>
      <c r="DI19" s="107">
        <v>160024.78494534001</v>
      </c>
      <c r="DJ19" s="102">
        <v>4001.8030246027902</v>
      </c>
      <c r="DK19" s="102">
        <v>19.335183961940299</v>
      </c>
      <c r="DL19" s="102">
        <v>8.96891209595384</v>
      </c>
      <c r="DM19" s="102">
        <v>2.4411094164308502</v>
      </c>
      <c r="DN19" s="102">
        <v>7.9251624495556499</v>
      </c>
      <c r="DO19" s="102">
        <v>1</v>
      </c>
      <c r="DP19" s="103">
        <v>-164.5</v>
      </c>
      <c r="DQ19" s="103">
        <v>-0.1146141787145097</v>
      </c>
      <c r="DR19" s="103">
        <v>89550.5</v>
      </c>
      <c r="DS19" s="103">
        <v>68625.25</v>
      </c>
      <c r="DT19" s="103">
        <v>-0.23366982875584169</v>
      </c>
      <c r="DU19" s="103">
        <v>0.85575457423464973</v>
      </c>
      <c r="DV19" s="103">
        <v>0.83946506570103574</v>
      </c>
      <c r="DW19" s="102">
        <v>138</v>
      </c>
      <c r="DX19" s="102" t="s">
        <v>2812</v>
      </c>
      <c r="DY19" s="102">
        <v>153</v>
      </c>
      <c r="DZ19" s="102" t="s">
        <v>2813</v>
      </c>
      <c r="EA19" s="102">
        <v>206</v>
      </c>
      <c r="EB19" s="103">
        <v>14839.10819181139</v>
      </c>
      <c r="EC19" s="103">
        <v>0.1651101340967509</v>
      </c>
      <c r="ED19" s="103">
        <v>6.7966677324528586</v>
      </c>
      <c r="EE19" s="102">
        <v>13.638186923385479</v>
      </c>
      <c r="EF19" s="102">
        <v>21.521058965102291</v>
      </c>
      <c r="EG19" s="102">
        <v>7.8828720417168068</v>
      </c>
      <c r="EH19" s="103">
        <v>20778</v>
      </c>
      <c r="EI19" s="103">
        <v>0.25473424282795809</v>
      </c>
      <c r="EJ19" s="103">
        <v>18360</v>
      </c>
      <c r="EK19" s="103">
        <v>0.13556644880174293</v>
      </c>
      <c r="EL19" s="103">
        <v>7.3173515981735155</v>
      </c>
      <c r="EM19" s="102">
        <v>67531</v>
      </c>
      <c r="EN19" s="102">
        <v>3695</v>
      </c>
      <c r="EO19" s="102">
        <v>5.4715612089262712E-2</v>
      </c>
      <c r="EP19" s="102">
        <v>4.5667915475855532E-2</v>
      </c>
      <c r="EQ19" s="102">
        <v>9.0476966134071767E-3</v>
      </c>
      <c r="ER19" s="102">
        <v>0.16535859269282815</v>
      </c>
      <c r="ES19" s="91">
        <v>0.13400000000000001</v>
      </c>
      <c r="ET19" s="91">
        <v>2.8000000000000007</v>
      </c>
      <c r="EU19" s="91">
        <v>24920</v>
      </c>
      <c r="EV19" s="91">
        <v>8.6312118570183172E-2</v>
      </c>
      <c r="EW19" s="75">
        <v>10943</v>
      </c>
      <c r="EX19" s="75">
        <v>104.90109659142833</v>
      </c>
      <c r="EY19" s="75" t="s">
        <v>2855</v>
      </c>
      <c r="EZ19" s="75">
        <v>0.23823448780042036</v>
      </c>
      <c r="FA19" s="75">
        <v>0.20716439733162756</v>
      </c>
      <c r="FB19" s="75">
        <v>0.11934570044777484</v>
      </c>
      <c r="FC19" s="75">
        <v>0.32550488897011787</v>
      </c>
      <c r="FD19" s="75">
        <v>0.10975052545005939</v>
      </c>
      <c r="FE19" s="91">
        <v>0.48167539267015708</v>
      </c>
      <c r="FF19" s="91">
        <v>0.51832460732984298</v>
      </c>
      <c r="FG19" s="91" t="e">
        <f>VLOOKUP(A19,#REF!,2,FALSE)</f>
        <v>#REF!</v>
      </c>
      <c r="FH19" s="91" t="e">
        <f>VLOOKUP(A19,#REF!,3,FALSE)</f>
        <v>#REF!</v>
      </c>
      <c r="FI19" s="91" t="e">
        <f>VLOOKUP(A19,#REF!,4,FALSE)</f>
        <v>#REF!</v>
      </c>
      <c r="FJ19" s="91">
        <v>573</v>
      </c>
      <c r="FK19" s="91">
        <v>3.4904013961605584E-2</v>
      </c>
      <c r="FL19" s="91">
        <v>0.32286212914485168</v>
      </c>
      <c r="FM19" s="91">
        <v>0.42408376963350786</v>
      </c>
      <c r="FN19" s="91">
        <v>0.18324607329842932</v>
      </c>
      <c r="FO19" s="91">
        <v>3.3158813263525308E-2</v>
      </c>
      <c r="FP19" s="75">
        <v>0.11111272165048075</v>
      </c>
      <c r="FQ19" s="75">
        <v>6.7932550611199691E-3</v>
      </c>
      <c r="FR19" s="92">
        <v>0.20730057496255497</v>
      </c>
    </row>
    <row r="20" spans="1:174">
      <c r="A20" s="88" t="s">
        <v>2425</v>
      </c>
      <c r="B20" s="89" t="s">
        <v>2426</v>
      </c>
      <c r="C20" s="89" t="s">
        <v>190</v>
      </c>
      <c r="D20" s="89" t="s">
        <v>191</v>
      </c>
      <c r="E20" s="90" t="s">
        <v>27</v>
      </c>
      <c r="F20" s="90" t="s">
        <v>479</v>
      </c>
      <c r="G20" s="90" t="s">
        <v>76</v>
      </c>
      <c r="H20" s="115">
        <v>23022.062725638501</v>
      </c>
      <c r="I20" s="115">
        <v>1450338.1543488631</v>
      </c>
      <c r="J20" s="115">
        <v>718235.75120958418</v>
      </c>
      <c r="K20" s="115">
        <v>200140.91373101849</v>
      </c>
      <c r="L20" s="115">
        <v>2391736.8820151039</v>
      </c>
      <c r="M20" s="115">
        <v>4.2682834188126799</v>
      </c>
      <c r="N20" s="115">
        <v>-0.176925472</v>
      </c>
      <c r="O20" s="116">
        <v>618</v>
      </c>
      <c r="P20" s="116">
        <v>390</v>
      </c>
      <c r="Q20" s="116">
        <v>100</v>
      </c>
      <c r="R20" s="116">
        <v>61</v>
      </c>
      <c r="S20" s="116">
        <v>102</v>
      </c>
      <c r="T20" s="116">
        <v>1271</v>
      </c>
      <c r="U20" s="116">
        <v>0.20000000000000284</v>
      </c>
      <c r="V20" s="116">
        <v>30.600000000000009</v>
      </c>
      <c r="W20" s="115">
        <v>560351</v>
      </c>
      <c r="X20" s="115">
        <v>7.7540951119999993E-2</v>
      </c>
      <c r="Y20" s="115">
        <v>1</v>
      </c>
      <c r="Z20" s="116">
        <v>538153</v>
      </c>
      <c r="AA20" s="116">
        <v>0.67662356244413768</v>
      </c>
      <c r="AB20" s="116">
        <v>272.3</v>
      </c>
      <c r="AC20" s="116">
        <v>275.89999999999998</v>
      </c>
      <c r="AD20" s="116">
        <v>284.10000000000002</v>
      </c>
      <c r="AE20" s="115">
        <v>29571.274000000034</v>
      </c>
      <c r="AF20" s="115">
        <v>8.7256636175863184E-2</v>
      </c>
      <c r="AG20" s="115">
        <v>0.2</v>
      </c>
      <c r="AH20" s="115">
        <v>0.19</v>
      </c>
      <c r="AI20" s="109">
        <v>543548</v>
      </c>
      <c r="AJ20" s="109">
        <v>543931</v>
      </c>
      <c r="AK20" s="109">
        <v>560351</v>
      </c>
      <c r="AL20" s="109">
        <v>2.7715932338632232E-3</v>
      </c>
      <c r="AM20" s="110">
        <f t="shared" si="0"/>
        <v>16803</v>
      </c>
      <c r="AN20" s="110">
        <v>1.6812220218169749E-3</v>
      </c>
      <c r="AO20" s="110">
        <v>1.0903712120462483E-3</v>
      </c>
      <c r="AP20" s="109">
        <v>152254.55815359912</v>
      </c>
      <c r="AQ20" s="109">
        <v>134693.27484837128</v>
      </c>
      <c r="AR20" s="109">
        <v>273403.16699802969</v>
      </c>
      <c r="AS20" s="109">
        <v>55.688659288535739</v>
      </c>
      <c r="AT20" s="109">
        <v>49.265440604549383</v>
      </c>
      <c r="AU20" s="109">
        <v>104.954099893085</v>
      </c>
      <c r="AV20" s="110">
        <v>4.9490622856816362</v>
      </c>
      <c r="AW20" s="110">
        <v>4.6670566999565208</v>
      </c>
      <c r="AX20" s="110">
        <v>-5.6981619839580305E-2</v>
      </c>
      <c r="AY20" s="109">
        <v>0.95061400531363216</v>
      </c>
      <c r="AZ20" s="109">
        <v>0.92866443128949816</v>
      </c>
      <c r="BA20" s="109">
        <v>0.93933733148253828</v>
      </c>
      <c r="BB20" s="110">
        <v>24763</v>
      </c>
      <c r="BC20" s="110">
        <v>39882</v>
      </c>
      <c r="BD20" s="110">
        <v>0.61054799499252921</v>
      </c>
      <c r="BE20" s="109">
        <v>7.5865932445847994E-2</v>
      </c>
      <c r="BF20" s="109">
        <v>0.19520292652211399</v>
      </c>
      <c r="BG20" s="109">
        <v>0.25570185788891098</v>
      </c>
      <c r="BH20" s="109">
        <v>8.5573200861971302E-2</v>
      </c>
      <c r="BI20" s="109">
        <v>6.3168826594919902E-2</v>
      </c>
      <c r="BJ20" s="109">
        <v>0.26029702623523598</v>
      </c>
      <c r="BK20" s="109">
        <v>6.4190229450999503E-2</v>
      </c>
      <c r="BL20" s="109" t="s">
        <v>2891</v>
      </c>
      <c r="BM20" s="108">
        <v>97.5</v>
      </c>
      <c r="BN20" s="108">
        <v>3.4344647627725891E-2</v>
      </c>
      <c r="BO20" s="108">
        <v>2.9429634337844911E-2</v>
      </c>
      <c r="BP20" s="108">
        <v>220265</v>
      </c>
      <c r="BQ20" s="108">
        <v>213968</v>
      </c>
      <c r="BR20" s="108">
        <v>249727</v>
      </c>
      <c r="BS20" s="108">
        <v>241435</v>
      </c>
      <c r="BT20" s="108">
        <v>2</v>
      </c>
      <c r="BU20" s="47">
        <v>0.65047830636180914</v>
      </c>
      <c r="BV20" s="47">
        <v>0.75351758454960915</v>
      </c>
      <c r="BW20" s="47">
        <v>0.5790263346690494</v>
      </c>
      <c r="BX20" s="47">
        <v>-1.0541714859806262</v>
      </c>
      <c r="BY20" s="47">
        <v>13.513986454016823</v>
      </c>
      <c r="BZ20" s="47">
        <v>0.62173882313490192</v>
      </c>
      <c r="CA20" s="47">
        <v>-2.2237416891133783</v>
      </c>
      <c r="CB20" s="47">
        <v>5.9507087217733012</v>
      </c>
      <c r="CC20" s="47">
        <v>0.22650617416760446</v>
      </c>
      <c r="CD20" s="47">
        <v>3</v>
      </c>
      <c r="CE20" s="108">
        <v>0.43047073872631836</v>
      </c>
      <c r="CF20" s="108">
        <v>0.39529614956280379</v>
      </c>
      <c r="CG20" s="108">
        <v>0.17423311171087782</v>
      </c>
      <c r="CH20" s="47">
        <v>39494</v>
      </c>
      <c r="CI20" s="47">
        <v>5.6158742044178214E-2</v>
      </c>
      <c r="CJ20" s="47">
        <v>15838</v>
      </c>
      <c r="CK20" s="47">
        <v>9566</v>
      </c>
      <c r="CL20" s="47">
        <v>0.37655487324830733</v>
      </c>
      <c r="CM20" s="108">
        <v>4</v>
      </c>
      <c r="CN20" s="47">
        <v>0.10549897925271803</v>
      </c>
      <c r="CO20" s="47">
        <v>-0.94227047428758404</v>
      </c>
      <c r="CP20" s="47">
        <v>0.53595760338033527</v>
      </c>
      <c r="CQ20" s="47" t="s">
        <v>2760</v>
      </c>
      <c r="CR20" s="106">
        <v>7.8228352847362901</v>
      </c>
      <c r="CS20" s="107">
        <v>228661.70052496</v>
      </c>
      <c r="CT20" s="107">
        <v>0.20499561545477663</v>
      </c>
      <c r="CU20" s="107">
        <v>0.12399852758916657</v>
      </c>
      <c r="CV20" s="107">
        <v>0.56111127869555333</v>
      </c>
      <c r="CW20" s="106">
        <v>1475.314747493836</v>
      </c>
      <c r="CX20" s="106">
        <v>114.4084249823664</v>
      </c>
      <c r="CY20" s="106">
        <v>3.0121912268203324</v>
      </c>
      <c r="CZ20" s="106">
        <v>168.78843661400001</v>
      </c>
      <c r="DA20" s="107">
        <v>312</v>
      </c>
      <c r="DB20" s="107">
        <v>9812</v>
      </c>
      <c r="DC20" s="107">
        <v>0.41175812067205525</v>
      </c>
      <c r="DD20" s="106">
        <v>14028720</v>
      </c>
      <c r="DE20" s="106">
        <v>20475137</v>
      </c>
      <c r="DF20" s="106">
        <v>5.7439461690018762E-2</v>
      </c>
      <c r="DG20" s="107">
        <v>0.152991698332648</v>
      </c>
      <c r="DH20" s="107">
        <v>0.25862910200161099</v>
      </c>
      <c r="DI20" s="107">
        <v>454805.92291902797</v>
      </c>
      <c r="DJ20" s="102">
        <v>15415.596202045401</v>
      </c>
      <c r="DK20" s="102">
        <v>27.510607105270498</v>
      </c>
      <c r="DL20" s="102">
        <v>7.3622131554000303</v>
      </c>
      <c r="DM20" s="102">
        <v>12.4104096344658</v>
      </c>
      <c r="DN20" s="102">
        <v>7.7379843154047201</v>
      </c>
      <c r="DO20" s="102">
        <v>1</v>
      </c>
      <c r="DP20" s="103">
        <v>-1467.75</v>
      </c>
      <c r="DQ20" s="103">
        <v>-0.34909026043524788</v>
      </c>
      <c r="DR20" s="103">
        <v>42218.5</v>
      </c>
      <c r="DS20" s="103">
        <v>33149.5</v>
      </c>
      <c r="DT20" s="103">
        <v>-0.21481104255243549</v>
      </c>
      <c r="DU20" s="103">
        <v>0.66075890900908363</v>
      </c>
      <c r="DV20" s="103">
        <v>0.58891536825593138</v>
      </c>
      <c r="DW20" s="102">
        <v>205</v>
      </c>
      <c r="DX20" s="102" t="s">
        <v>2812</v>
      </c>
      <c r="DY20" s="102">
        <v>178</v>
      </c>
      <c r="DZ20" s="102" t="s">
        <v>2812</v>
      </c>
      <c r="EA20" s="102">
        <v>260</v>
      </c>
      <c r="EB20" s="103">
        <v>27972.379780288458</v>
      </c>
      <c r="EC20" s="103">
        <v>7.7246800841408891E-2</v>
      </c>
      <c r="ED20" s="103">
        <v>8.4922892271522912</v>
      </c>
      <c r="EE20" s="102">
        <v>24.703296703296701</v>
      </c>
      <c r="EF20" s="102">
        <v>32.35164835164835</v>
      </c>
      <c r="EG20" s="102">
        <v>7.6483516483516487</v>
      </c>
      <c r="EH20" s="103">
        <v>33945</v>
      </c>
      <c r="EI20" s="103">
        <v>0.12660673797966873</v>
      </c>
      <c r="EJ20" s="103">
        <v>29443</v>
      </c>
      <c r="EK20" s="103">
        <v>0.13256121998437659</v>
      </c>
      <c r="EL20" s="103">
        <v>16.281596452328159</v>
      </c>
      <c r="EM20" s="102">
        <v>354773</v>
      </c>
      <c r="EN20" s="102">
        <v>36192</v>
      </c>
      <c r="EO20" s="102">
        <v>0.10201452759933817</v>
      </c>
      <c r="EP20" s="102">
        <v>7.996944525090692E-2</v>
      </c>
      <c r="EQ20" s="102">
        <v>2.204508234843125E-2</v>
      </c>
      <c r="ER20" s="102">
        <v>0.2160974801061008</v>
      </c>
      <c r="ES20" s="91">
        <v>0.185</v>
      </c>
      <c r="ET20" s="91">
        <v>1.6000000000000014</v>
      </c>
      <c r="EU20" s="91">
        <v>22700</v>
      </c>
      <c r="EV20" s="91">
        <v>0.15816326530612246</v>
      </c>
      <c r="EW20" s="75">
        <v>25647</v>
      </c>
      <c r="EX20" s="75">
        <v>104.04797052286817</v>
      </c>
      <c r="EY20" s="75" t="s">
        <v>2855</v>
      </c>
      <c r="EZ20" s="75">
        <v>0.26700978671969433</v>
      </c>
      <c r="FA20" s="75">
        <v>9.2213514251179476E-2</v>
      </c>
      <c r="FB20" s="75">
        <v>0.21476196046321211</v>
      </c>
      <c r="FC20" s="75">
        <v>0.21675049713416775</v>
      </c>
      <c r="FD20" s="75">
        <v>0.20926424143174638</v>
      </c>
      <c r="FE20" s="91">
        <v>0.4443359375</v>
      </c>
      <c r="FF20" s="91">
        <v>0.5556640625</v>
      </c>
      <c r="FG20" s="91" t="e">
        <f>VLOOKUP(A20,#REF!,2,FALSE)</f>
        <v>#REF!</v>
      </c>
      <c r="FH20" s="91" t="e">
        <f>VLOOKUP(A20,#REF!,3,FALSE)</f>
        <v>#REF!</v>
      </c>
      <c r="FI20" s="91" t="e">
        <f>VLOOKUP(A20,#REF!,4,FALSE)</f>
        <v>#REF!</v>
      </c>
      <c r="FJ20" s="91">
        <v>1024</v>
      </c>
      <c r="FK20" s="91">
        <v>2.63671875E-2</v>
      </c>
      <c r="FL20" s="91">
        <v>0.306640625</v>
      </c>
      <c r="FM20" s="91">
        <v>0.3740234375</v>
      </c>
      <c r="FN20" s="91">
        <v>0.2294921875</v>
      </c>
      <c r="FO20" s="91">
        <v>6.34765625E-2</v>
      </c>
      <c r="FP20" s="75">
        <v>9.1285640607405003E-2</v>
      </c>
      <c r="FQ20" s="75">
        <v>7.5470553278213122E-3</v>
      </c>
      <c r="FR20" s="92">
        <v>0.16979892959948317</v>
      </c>
    </row>
    <row r="21" spans="1:174">
      <c r="A21" s="88" t="s">
        <v>2495</v>
      </c>
      <c r="B21" s="89" t="s">
        <v>2496</v>
      </c>
      <c r="C21" s="89" t="s">
        <v>190</v>
      </c>
      <c r="D21" s="89" t="s">
        <v>191</v>
      </c>
      <c r="E21" s="90" t="s">
        <v>27</v>
      </c>
      <c r="F21" s="90" t="s">
        <v>555</v>
      </c>
      <c r="G21" s="90" t="s">
        <v>42</v>
      </c>
      <c r="H21" s="115">
        <v>11611.487804393561</v>
      </c>
      <c r="I21" s="115">
        <v>1050004.8462367209</v>
      </c>
      <c r="J21" s="115">
        <v>1410370.559606866</v>
      </c>
      <c r="K21" s="115">
        <v>510589.70834182849</v>
      </c>
      <c r="L21" s="115">
        <v>2982576.601989808</v>
      </c>
      <c r="M21" s="115">
        <v>3.5868366200177131</v>
      </c>
      <c r="N21" s="115">
        <v>-0.16109330660000001</v>
      </c>
      <c r="O21" s="116">
        <v>354</v>
      </c>
      <c r="P21" s="116">
        <v>32</v>
      </c>
      <c r="Q21" s="116">
        <v>323</v>
      </c>
      <c r="R21" s="116">
        <v>76</v>
      </c>
      <c r="S21" s="116">
        <v>62</v>
      </c>
      <c r="T21" s="116">
        <v>847</v>
      </c>
      <c r="U21" s="116">
        <v>1.0999999999999996</v>
      </c>
      <c r="V21" s="116">
        <v>21</v>
      </c>
      <c r="W21" s="115">
        <v>831534</v>
      </c>
      <c r="X21" s="115">
        <v>1.8954865140000002E-2</v>
      </c>
      <c r="Y21" s="115">
        <v>4.5999999999999996</v>
      </c>
      <c r="Z21" s="116">
        <v>118190</v>
      </c>
      <c r="AA21" s="116">
        <v>0.16164650139605719</v>
      </c>
      <c r="AB21" s="116">
        <v>245.3</v>
      </c>
      <c r="AC21" s="116">
        <v>246.9</v>
      </c>
      <c r="AD21" s="116">
        <v>256.3</v>
      </c>
      <c r="AE21" s="115">
        <v>4674.6687000000002</v>
      </c>
      <c r="AF21" s="115">
        <v>1.7986412851096575E-2</v>
      </c>
      <c r="AG21" s="115">
        <v>0.11</v>
      </c>
      <c r="AH21" s="115">
        <v>0.17</v>
      </c>
      <c r="AI21" s="109">
        <v>721436</v>
      </c>
      <c r="AJ21" s="109">
        <v>773542</v>
      </c>
      <c r="AK21" s="109">
        <v>831534</v>
      </c>
      <c r="AL21" s="109">
        <v>1.2995399114752448E-2</v>
      </c>
      <c r="AM21" s="110">
        <f t="shared" si="0"/>
        <v>110098</v>
      </c>
      <c r="AN21" s="110">
        <v>4.8290267179988966E-3</v>
      </c>
      <c r="AO21" s="110">
        <v>8.1663723967535518E-3</v>
      </c>
      <c r="AP21" s="109">
        <v>268408.60040560469</v>
      </c>
      <c r="AQ21" s="109">
        <v>138810.97142170821</v>
      </c>
      <c r="AR21" s="109">
        <v>424314.42817268707</v>
      </c>
      <c r="AS21" s="109">
        <v>63.25700532067885</v>
      </c>
      <c r="AT21" s="109">
        <v>32.714176611787302</v>
      </c>
      <c r="AU21" s="109">
        <v>95.971181932466209</v>
      </c>
      <c r="AV21" s="110">
        <v>5.8509597170104923</v>
      </c>
      <c r="AW21" s="110">
        <v>5.8884712289971013</v>
      </c>
      <c r="AX21" s="110">
        <v>6.4111724915062668E-3</v>
      </c>
      <c r="AY21" s="109">
        <v>0.87051859174517576</v>
      </c>
      <c r="AZ21" s="109">
        <v>0.89512177699109541</v>
      </c>
      <c r="BA21" s="109">
        <v>0.88350517004192608</v>
      </c>
      <c r="BB21" s="110">
        <v>24513</v>
      </c>
      <c r="BC21" s="110">
        <v>46394</v>
      </c>
      <c r="BD21" s="110">
        <v>0.89262840125647624</v>
      </c>
      <c r="BE21" s="109">
        <v>0.12294149831493</v>
      </c>
      <c r="BF21" s="109">
        <v>0.226634887793703</v>
      </c>
      <c r="BG21" s="109">
        <v>0.25207069958040701</v>
      </c>
      <c r="BH21" s="109">
        <v>5.5446462981036802E-2</v>
      </c>
      <c r="BI21" s="109">
        <v>5.0800620057557803E-2</v>
      </c>
      <c r="BJ21" s="109">
        <v>0.23954379064234499</v>
      </c>
      <c r="BK21" s="109">
        <v>5.2562040630020103E-2</v>
      </c>
      <c r="BL21" s="109" t="s">
        <v>2886</v>
      </c>
      <c r="BM21" s="108">
        <v>123</v>
      </c>
      <c r="BN21" s="108">
        <v>0.19085929378434263</v>
      </c>
      <c r="BO21" s="108">
        <v>0.18621766568866352</v>
      </c>
      <c r="BP21" s="108">
        <v>458071</v>
      </c>
      <c r="BQ21" s="108">
        <v>386161</v>
      </c>
      <c r="BR21" s="108">
        <v>416977</v>
      </c>
      <c r="BS21" s="108">
        <v>350148</v>
      </c>
      <c r="BT21" s="108">
        <v>2</v>
      </c>
      <c r="BU21" s="47">
        <v>0.65649287549344693</v>
      </c>
      <c r="BV21" s="47">
        <v>0.78238019989856944</v>
      </c>
      <c r="BW21" s="47">
        <v>0.59521811147645254</v>
      </c>
      <c r="BX21" s="47">
        <v>1.7837958418569055</v>
      </c>
      <c r="BY21" s="47">
        <v>13.951787985446934</v>
      </c>
      <c r="BZ21" s="47">
        <v>0.63234857951899104</v>
      </c>
      <c r="CA21" s="47">
        <v>-0.49763508231489517</v>
      </c>
      <c r="CB21" s="47">
        <v>5.0041658687872363</v>
      </c>
      <c r="CC21" s="47">
        <v>0.20990622928586838</v>
      </c>
      <c r="CD21" s="47">
        <v>3</v>
      </c>
      <c r="CE21" s="108">
        <v>0.4469729877576013</v>
      </c>
      <c r="CF21" s="108">
        <v>0.40691626318897456</v>
      </c>
      <c r="CG21" s="108">
        <v>0.14611074905342397</v>
      </c>
      <c r="CH21" s="47">
        <v>102460</v>
      </c>
      <c r="CI21" s="47">
        <v>7.9367085940627441E-2</v>
      </c>
      <c r="CJ21" s="47">
        <v>31690</v>
      </c>
      <c r="CK21" s="47">
        <v>27261</v>
      </c>
      <c r="CL21" s="47">
        <v>0.46243490356397687</v>
      </c>
      <c r="CM21" s="108">
        <v>3</v>
      </c>
      <c r="CN21" s="47">
        <v>0.21533867772616166</v>
      </c>
      <c r="CO21" s="47">
        <v>3.7871993408802176</v>
      </c>
      <c r="CP21" s="47">
        <v>0.44165672316122384</v>
      </c>
      <c r="CQ21" s="47" t="s">
        <v>2761</v>
      </c>
      <c r="CR21" s="106">
        <v>9.8157029606961306</v>
      </c>
      <c r="CS21" s="107">
        <v>380217.16154270002</v>
      </c>
      <c r="CT21" s="107">
        <v>0.19284326775314584</v>
      </c>
      <c r="CU21" s="107">
        <v>0.15992397711711717</v>
      </c>
      <c r="CV21" s="107">
        <v>0.58492954038631284</v>
      </c>
      <c r="CW21" s="106">
        <v>574.74738600978492</v>
      </c>
      <c r="CX21" s="106">
        <v>1861.959301355058</v>
      </c>
      <c r="CY21" s="106">
        <v>12.86966307223036</v>
      </c>
      <c r="CZ21" s="106">
        <v>1070.1562413104</v>
      </c>
      <c r="DA21" s="107">
        <v>321</v>
      </c>
      <c r="DB21" s="107">
        <v>10546</v>
      </c>
      <c r="DC21" s="107">
        <v>0.41794136916125013</v>
      </c>
      <c r="DD21" s="106">
        <v>13525300</v>
      </c>
      <c r="DE21" s="106">
        <v>25474494</v>
      </c>
      <c r="DF21" s="106">
        <v>0.11043372420574775</v>
      </c>
      <c r="DG21" s="107">
        <v>0.10548751382557599</v>
      </c>
      <c r="DH21" s="107">
        <v>0.42038103750352901</v>
      </c>
      <c r="DI21" s="107">
        <v>671469.16628878796</v>
      </c>
      <c r="DJ21" s="102">
        <v>29512.5095853415</v>
      </c>
      <c r="DK21" s="102">
        <v>35.491645062428603</v>
      </c>
      <c r="DL21" s="102">
        <v>10.0396108551671</v>
      </c>
      <c r="DM21" s="102">
        <v>14.8607581540111</v>
      </c>
      <c r="DN21" s="102">
        <v>10.591276053250301</v>
      </c>
      <c r="DO21" s="102">
        <v>1</v>
      </c>
      <c r="DP21" s="103">
        <v>-3301.5</v>
      </c>
      <c r="DQ21" s="103">
        <v>-0.31913196877794159</v>
      </c>
      <c r="DR21" s="103">
        <v>42453.5</v>
      </c>
      <c r="DS21" s="103">
        <v>41564.25</v>
      </c>
      <c r="DT21" s="103">
        <v>-2.0946447289387209E-2</v>
      </c>
      <c r="DU21" s="103">
        <v>0.4128163755638522</v>
      </c>
      <c r="DV21" s="103">
        <v>0.32624190259658242</v>
      </c>
      <c r="DW21" s="102">
        <v>125</v>
      </c>
      <c r="DX21" s="102" t="s">
        <v>2812</v>
      </c>
      <c r="DY21" s="102">
        <v>128</v>
      </c>
      <c r="DZ21" s="102" t="s">
        <v>2814</v>
      </c>
      <c r="EA21" s="102">
        <v>157</v>
      </c>
      <c r="EB21" s="103">
        <v>33359.123357899487</v>
      </c>
      <c r="EC21" s="103">
        <v>7.2431655718906307E-2</v>
      </c>
      <c r="ED21" s="103">
        <v>8.4416430591753802</v>
      </c>
      <c r="EE21" s="102">
        <v>19.10509031198686</v>
      </c>
      <c r="EF21" s="102">
        <v>24.54844006568144</v>
      </c>
      <c r="EG21" s="102">
        <v>5.443349753694581</v>
      </c>
      <c r="EH21" s="103">
        <v>86531</v>
      </c>
      <c r="EI21" s="103">
        <v>0.20991056518460541</v>
      </c>
      <c r="EJ21" s="103">
        <v>77685</v>
      </c>
      <c r="EK21" s="103">
        <v>0.12263628757160328</v>
      </c>
      <c r="EL21" s="103">
        <v>7.7612706561848226</v>
      </c>
      <c r="EM21" s="102">
        <v>379351</v>
      </c>
      <c r="EN21" s="102">
        <v>30791</v>
      </c>
      <c r="EO21" s="102">
        <v>8.1167573039216984E-2</v>
      </c>
      <c r="EP21" s="102">
        <v>6.9792883108255946E-2</v>
      </c>
      <c r="EQ21" s="102">
        <v>1.1374689930961036E-2</v>
      </c>
      <c r="ER21" s="102">
        <v>0.14013835211587802</v>
      </c>
      <c r="ES21" s="91">
        <v>0.14599999999999999</v>
      </c>
      <c r="ET21" s="91">
        <v>1.7999999999999989</v>
      </c>
      <c r="EU21" s="91">
        <v>24330</v>
      </c>
      <c r="EV21" s="91">
        <v>0.16971153846153841</v>
      </c>
      <c r="EW21" s="75">
        <v>37402</v>
      </c>
      <c r="EX21" s="75">
        <v>117.09822202021283</v>
      </c>
      <c r="EY21" s="75" t="s">
        <v>2854</v>
      </c>
      <c r="EZ21" s="75">
        <v>0.12234639858831078</v>
      </c>
      <c r="FA21" s="75">
        <v>0.10330998342334635</v>
      </c>
      <c r="FB21" s="75">
        <v>7.9888776001283357E-2</v>
      </c>
      <c r="FC21" s="75">
        <v>0.17392118068552484</v>
      </c>
      <c r="FD21" s="75">
        <v>0.52053366130153467</v>
      </c>
      <c r="FE21" s="91">
        <v>0.47513227513227513</v>
      </c>
      <c r="FF21" s="91">
        <v>0.52486772486772482</v>
      </c>
      <c r="FG21" s="91" t="e">
        <f>VLOOKUP(A21,#REF!,2,FALSE)</f>
        <v>#REF!</v>
      </c>
      <c r="FH21" s="91" t="e">
        <f>VLOOKUP(A21,#REF!,3,FALSE)</f>
        <v>#REF!</v>
      </c>
      <c r="FI21" s="91" t="e">
        <f>VLOOKUP(A21,#REF!,4,FALSE)</f>
        <v>#REF!</v>
      </c>
      <c r="FJ21" s="91">
        <v>945</v>
      </c>
      <c r="FK21" s="91">
        <v>2.7513227513227514E-2</v>
      </c>
      <c r="FL21" s="91">
        <v>0.38201058201058202</v>
      </c>
      <c r="FM21" s="91">
        <v>0.38306878306878306</v>
      </c>
      <c r="FN21" s="91">
        <v>0.18412698412698414</v>
      </c>
      <c r="FO21" s="91">
        <v>2.328042328042328E-2</v>
      </c>
      <c r="FP21" s="75">
        <v>8.7526186541981452E-2</v>
      </c>
      <c r="FQ21" s="75">
        <v>7.488569318873311E-3</v>
      </c>
      <c r="FR21" s="92">
        <v>0.18097876935879953</v>
      </c>
    </row>
    <row r="22" spans="1:174">
      <c r="A22" s="88" t="s">
        <v>2161</v>
      </c>
      <c r="B22" s="89" t="s">
        <v>2162</v>
      </c>
      <c r="C22" s="89" t="s">
        <v>190</v>
      </c>
      <c r="D22" s="89" t="s">
        <v>191</v>
      </c>
      <c r="E22" s="90" t="s">
        <v>27</v>
      </c>
      <c r="F22" s="90" t="s">
        <v>133</v>
      </c>
      <c r="G22" s="90" t="s">
        <v>33</v>
      </c>
      <c r="H22" s="115">
        <v>12128.24782688007</v>
      </c>
      <c r="I22" s="115">
        <v>1021139.100493443</v>
      </c>
      <c r="J22" s="115">
        <v>1082719.8146624069</v>
      </c>
      <c r="K22" s="115">
        <v>526440.2749226779</v>
      </c>
      <c r="L22" s="115">
        <v>2642427.437905408</v>
      </c>
      <c r="M22" s="115">
        <v>3.228413553607075</v>
      </c>
      <c r="N22" s="115">
        <v>-0.26347906329999998</v>
      </c>
      <c r="O22" s="116">
        <v>290</v>
      </c>
      <c r="P22" s="116">
        <v>44</v>
      </c>
      <c r="Q22" s="116">
        <v>412</v>
      </c>
      <c r="R22" s="116">
        <v>37</v>
      </c>
      <c r="S22" s="116"/>
      <c r="T22" s="116">
        <v>783</v>
      </c>
      <c r="U22" s="116">
        <v>0.30000000000000071</v>
      </c>
      <c r="V22" s="116">
        <v>28.599999999999994</v>
      </c>
      <c r="W22" s="115">
        <v>818491</v>
      </c>
      <c r="X22" s="115">
        <v>1.739919656E-2</v>
      </c>
      <c r="Y22" s="115">
        <v>7.2999999999999989</v>
      </c>
      <c r="Z22" s="116">
        <v>193835</v>
      </c>
      <c r="AA22" s="116">
        <v>0.14418448680578844</v>
      </c>
      <c r="AB22" s="116">
        <v>259.89999999999998</v>
      </c>
      <c r="AC22" s="116">
        <v>264.3</v>
      </c>
      <c r="AD22" s="116">
        <v>272.60000000000002</v>
      </c>
      <c r="AE22" s="115">
        <v>10554.466499999997</v>
      </c>
      <c r="AF22" s="115">
        <v>4.8818068917668808E-2</v>
      </c>
      <c r="AG22" s="115">
        <v>0.24</v>
      </c>
      <c r="AH22" s="115">
        <v>0.17</v>
      </c>
      <c r="AI22" s="109">
        <v>704395</v>
      </c>
      <c r="AJ22" s="109">
        <v>755882</v>
      </c>
      <c r="AK22" s="109">
        <v>818491</v>
      </c>
      <c r="AL22" s="109">
        <v>1.3741109612512181E-2</v>
      </c>
      <c r="AM22" s="110">
        <f t="shared" si="0"/>
        <v>114096</v>
      </c>
      <c r="AN22" s="110">
        <v>7.3995142885614484E-3</v>
      </c>
      <c r="AO22" s="110">
        <v>6.3415953239507328E-3</v>
      </c>
      <c r="AP22" s="109">
        <v>273293.72092814866</v>
      </c>
      <c r="AQ22" s="109">
        <v>123493.48174107981</v>
      </c>
      <c r="AR22" s="109">
        <v>421703.79733077146</v>
      </c>
      <c r="AS22" s="109">
        <v>64.807033433892812</v>
      </c>
      <c r="AT22" s="109">
        <v>29.284413022303269</v>
      </c>
      <c r="AU22" s="109">
        <v>94.091446456195968</v>
      </c>
      <c r="AV22" s="110">
        <v>5.1814124065456104</v>
      </c>
      <c r="AW22" s="110">
        <v>4.802032935545359</v>
      </c>
      <c r="AX22" s="110">
        <v>-7.321931574506331E-2</v>
      </c>
      <c r="AY22" s="109">
        <v>0.799592005025198</v>
      </c>
      <c r="AZ22" s="109">
        <v>0.82113276004052982</v>
      </c>
      <c r="BA22" s="109">
        <v>0.81046653829707982</v>
      </c>
      <c r="BB22" s="110">
        <v>21650</v>
      </c>
      <c r="BC22" s="110">
        <v>43358</v>
      </c>
      <c r="BD22" s="110">
        <v>1.0026789838337185</v>
      </c>
      <c r="BE22" s="109">
        <v>0.13286315768662901</v>
      </c>
      <c r="BF22" s="109">
        <v>0.24898954633249601</v>
      </c>
      <c r="BG22" s="109">
        <v>0.23827560767545999</v>
      </c>
      <c r="BH22" s="109">
        <v>4.4901610636635503E-2</v>
      </c>
      <c r="BI22" s="109">
        <v>3.9621221256365503E-2</v>
      </c>
      <c r="BJ22" s="109">
        <v>0.23628015019482199</v>
      </c>
      <c r="BK22" s="109">
        <v>5.9068706217591999E-2</v>
      </c>
      <c r="BL22" s="109" t="s">
        <v>2886</v>
      </c>
      <c r="BM22" s="108">
        <v>134.9</v>
      </c>
      <c r="BN22" s="108">
        <v>0.1714015231085082</v>
      </c>
      <c r="BO22" s="108">
        <v>0.1933806146572104</v>
      </c>
      <c r="BP22" s="108">
        <v>499752</v>
      </c>
      <c r="BQ22" s="108">
        <v>418770</v>
      </c>
      <c r="BR22" s="108">
        <v>418229</v>
      </c>
      <c r="BS22" s="108">
        <v>357033</v>
      </c>
      <c r="BT22" s="108">
        <v>1</v>
      </c>
      <c r="BU22" s="47">
        <v>0.64710834663484196</v>
      </c>
      <c r="BV22" s="47">
        <v>0.77170474032873015</v>
      </c>
      <c r="BW22" s="47">
        <v>0.61537644204648201</v>
      </c>
      <c r="BX22" s="47">
        <v>-0.65534463755358985</v>
      </c>
      <c r="BY22" s="47">
        <v>14.284062453537011</v>
      </c>
      <c r="BZ22" s="47">
        <v>0.61500832779675929</v>
      </c>
      <c r="CA22" s="47">
        <v>-0.82907337069293519</v>
      </c>
      <c r="CB22" s="47">
        <v>6.4798154622894728</v>
      </c>
      <c r="CC22" s="47">
        <v>0.23801188971243942</v>
      </c>
      <c r="CD22" s="47">
        <v>3</v>
      </c>
      <c r="CE22" s="108">
        <v>0.45705290348580491</v>
      </c>
      <c r="CF22" s="108">
        <v>0.39326638634571948</v>
      </c>
      <c r="CG22" s="108">
        <v>0.14968071016847553</v>
      </c>
      <c r="CH22" s="47">
        <v>113374</v>
      </c>
      <c r="CI22" s="47">
        <v>1.8423865688132729E-2</v>
      </c>
      <c r="CJ22" s="47">
        <v>45504</v>
      </c>
      <c r="CK22" s="47">
        <v>29606</v>
      </c>
      <c r="CL22" s="47">
        <v>0.39416855278924245</v>
      </c>
      <c r="CM22" s="108">
        <v>1</v>
      </c>
      <c r="CN22" s="47">
        <v>0.28999257720096261</v>
      </c>
      <c r="CO22" s="47">
        <v>6.0673678074071091</v>
      </c>
      <c r="CP22" s="47">
        <v>0.38220737091649737</v>
      </c>
      <c r="CQ22" s="47" t="s">
        <v>2759</v>
      </c>
      <c r="CR22" s="106">
        <v>9.3267992571487035</v>
      </c>
      <c r="CS22" s="107">
        <v>374371.27311762999</v>
      </c>
      <c r="CT22" s="107">
        <v>0.20390821099177736</v>
      </c>
      <c r="CU22" s="107">
        <v>0.14164263605075963</v>
      </c>
      <c r="CV22" s="107">
        <v>0.59826940604947432</v>
      </c>
      <c r="CW22" s="106">
        <v>459.04631069040988</v>
      </c>
      <c r="CX22" s="106">
        <v>2444.5498175014991</v>
      </c>
      <c r="CY22" s="106">
        <v>13.71012723442286</v>
      </c>
      <c r="CZ22" s="106">
        <v>1122.1615750230001</v>
      </c>
      <c r="DA22" s="107">
        <v>164</v>
      </c>
      <c r="DB22" s="107">
        <v>10988</v>
      </c>
      <c r="DC22" s="107">
        <v>0.52267592184878597</v>
      </c>
      <c r="DD22" s="106">
        <v>12096608</v>
      </c>
      <c r="DE22" s="106">
        <v>16855293</v>
      </c>
      <c r="DF22" s="106">
        <v>4.9173753915147125E-2</v>
      </c>
      <c r="DG22" s="107">
        <v>0.107882964360068</v>
      </c>
      <c r="DH22" s="107">
        <v>0.40518778718960002</v>
      </c>
      <c r="DI22" s="107">
        <v>654801.27724549395</v>
      </c>
      <c r="DJ22" s="102">
        <v>32587.890236228399</v>
      </c>
      <c r="DK22" s="102">
        <v>39.8145981278089</v>
      </c>
      <c r="DL22" s="102">
        <v>13.7647090033593</v>
      </c>
      <c r="DM22" s="102">
        <v>15.8673558680788</v>
      </c>
      <c r="DN22" s="102">
        <v>10.182533256370601</v>
      </c>
      <c r="DO22" s="102">
        <v>1</v>
      </c>
      <c r="DP22" s="103">
        <v>-3440.5</v>
      </c>
      <c r="DQ22" s="103">
        <v>-0.30065759290411381</v>
      </c>
      <c r="DR22" s="103">
        <v>48661.25</v>
      </c>
      <c r="DS22" s="103">
        <v>44514.5</v>
      </c>
      <c r="DT22" s="103">
        <v>-8.5216676513653056E-2</v>
      </c>
      <c r="DU22" s="103">
        <v>0.456050759074212</v>
      </c>
      <c r="DV22" s="103">
        <v>0.3561592290152647</v>
      </c>
      <c r="DW22" s="102">
        <v>120</v>
      </c>
      <c r="DX22" s="102" t="s">
        <v>2812</v>
      </c>
      <c r="DY22" s="102">
        <v>115</v>
      </c>
      <c r="DZ22" s="102" t="s">
        <v>2814</v>
      </c>
      <c r="EA22" s="102">
        <v>151</v>
      </c>
      <c r="EB22" s="103">
        <v>27493.49690391446</v>
      </c>
      <c r="EC22" s="103">
        <v>5.9385692015410357E-2</v>
      </c>
      <c r="ED22" s="103">
        <v>9.0153736207802098</v>
      </c>
      <c r="EE22" s="102">
        <v>15.275325767129051</v>
      </c>
      <c r="EF22" s="102">
        <v>22.8499369482976</v>
      </c>
      <c r="EG22" s="102">
        <v>7.5746111811685584</v>
      </c>
      <c r="EH22" s="103">
        <v>75973</v>
      </c>
      <c r="EI22" s="103">
        <v>0.18224473984401529</v>
      </c>
      <c r="EJ22" s="103">
        <v>64975</v>
      </c>
      <c r="EK22" s="103">
        <v>0.17332820315505962</v>
      </c>
      <c r="EL22" s="103">
        <v>5.6553108808290151</v>
      </c>
      <c r="EM22" s="102">
        <v>398244</v>
      </c>
      <c r="EN22" s="102">
        <v>39023</v>
      </c>
      <c r="EO22" s="102">
        <v>9.7987665853095082E-2</v>
      </c>
      <c r="EP22" s="102">
        <v>8.498558672572594E-2</v>
      </c>
      <c r="EQ22" s="102">
        <v>1.3002079127369151E-2</v>
      </c>
      <c r="ER22" s="102">
        <v>0.13269097711605976</v>
      </c>
      <c r="ES22" s="91">
        <v>0.17399999999999999</v>
      </c>
      <c r="ET22" s="91">
        <v>3.2999999999999989</v>
      </c>
      <c r="EU22" s="91">
        <v>23770</v>
      </c>
      <c r="EV22" s="91">
        <v>0.11126694717157548</v>
      </c>
      <c r="EW22" s="75">
        <v>36998</v>
      </c>
      <c r="EX22" s="75">
        <v>117.30176496026813</v>
      </c>
      <c r="EY22" s="75" t="s">
        <v>2854</v>
      </c>
      <c r="EZ22" s="75">
        <v>0.11424941888750743</v>
      </c>
      <c r="FA22" s="75">
        <v>7.1409265365695446E-2</v>
      </c>
      <c r="FB22" s="75">
        <v>0.11687118222606627</v>
      </c>
      <c r="FC22" s="75">
        <v>0.18606411157359853</v>
      </c>
      <c r="FD22" s="75">
        <v>0.51140602194713225</v>
      </c>
      <c r="FE22" s="91">
        <v>0.47419668938656279</v>
      </c>
      <c r="FF22" s="91">
        <v>0.52580331061343721</v>
      </c>
      <c r="FG22" s="91" t="e">
        <f>VLOOKUP(A22,#REF!,2,FALSE)</f>
        <v>#REF!</v>
      </c>
      <c r="FH22" s="91" t="e">
        <f>VLOOKUP(A22,#REF!,3,FALSE)</f>
        <v>#REF!</v>
      </c>
      <c r="FI22" s="91" t="e">
        <f>VLOOKUP(A22,#REF!,4,FALSE)</f>
        <v>#REF!</v>
      </c>
      <c r="FJ22" s="91">
        <v>1027</v>
      </c>
      <c r="FK22" s="91">
        <v>2.6290165530671861E-2</v>
      </c>
      <c r="FL22" s="91">
        <v>0.3184031158714703</v>
      </c>
      <c r="FM22" s="91">
        <v>0.45374878286270692</v>
      </c>
      <c r="FN22" s="91">
        <v>0.18111002921129504</v>
      </c>
      <c r="FO22" s="91">
        <v>2.0447906523855891E-2</v>
      </c>
      <c r="FP22" s="75">
        <v>9.3977820159293138E-2</v>
      </c>
      <c r="FQ22" s="75">
        <v>6.1356813941753786E-3</v>
      </c>
      <c r="FR22" s="92">
        <v>0.17596039541057873</v>
      </c>
    </row>
    <row r="23" spans="1:174">
      <c r="A23" s="88" t="s">
        <v>394</v>
      </c>
      <c r="B23" s="89" t="s">
        <v>395</v>
      </c>
      <c r="C23" s="89" t="s">
        <v>190</v>
      </c>
      <c r="D23" s="89" t="s">
        <v>191</v>
      </c>
      <c r="E23" s="90" t="s">
        <v>27</v>
      </c>
      <c r="F23" s="90" t="s">
        <v>61</v>
      </c>
      <c r="G23" s="90" t="s">
        <v>62</v>
      </c>
      <c r="H23" s="115">
        <v>53729.389254001653</v>
      </c>
      <c r="I23" s="115">
        <v>906166.70576281776</v>
      </c>
      <c r="J23" s="115">
        <v>1130282.0626209259</v>
      </c>
      <c r="K23" s="115">
        <v>331458.27513093589</v>
      </c>
      <c r="L23" s="115">
        <v>2421636.4327686811</v>
      </c>
      <c r="M23" s="115">
        <v>3.5723726989162978</v>
      </c>
      <c r="N23" s="115">
        <v>-0.17155919280000001</v>
      </c>
      <c r="O23" s="116">
        <v>135</v>
      </c>
      <c r="P23" s="116">
        <v>34</v>
      </c>
      <c r="Q23" s="116">
        <v>12</v>
      </c>
      <c r="R23" s="116">
        <v>20</v>
      </c>
      <c r="S23" s="116">
        <v>4</v>
      </c>
      <c r="T23" s="116">
        <v>205</v>
      </c>
      <c r="U23" s="116">
        <v>1.0000000000000009</v>
      </c>
      <c r="V23" s="116">
        <v>15</v>
      </c>
      <c r="W23" s="115">
        <v>677879</v>
      </c>
      <c r="X23" s="115">
        <v>1.058655444E-2</v>
      </c>
      <c r="Y23" s="115">
        <v>3.4</v>
      </c>
      <c r="Z23" s="116">
        <v>181035</v>
      </c>
      <c r="AA23" s="116">
        <v>0</v>
      </c>
      <c r="AB23" s="116">
        <v>243.8</v>
      </c>
      <c r="AC23" s="116">
        <v>247.39999999999998</v>
      </c>
      <c r="AD23" s="116">
        <v>254.2</v>
      </c>
      <c r="AE23" s="115">
        <v>13426.823500000013</v>
      </c>
      <c r="AF23" s="115">
        <v>8.6792653522947724E-2</v>
      </c>
      <c r="AG23" s="115">
        <v>0.13</v>
      </c>
      <c r="AH23" s="115">
        <v>0.2</v>
      </c>
      <c r="AI23" s="109">
        <v>587522</v>
      </c>
      <c r="AJ23" s="109">
        <v>630372</v>
      </c>
      <c r="AK23" s="109">
        <v>677879</v>
      </c>
      <c r="AL23" s="109">
        <v>1.3089943278700833E-2</v>
      </c>
      <c r="AM23" s="110">
        <f t="shared" si="0"/>
        <v>90357</v>
      </c>
      <c r="AN23" s="110">
        <v>5.9782901686886714E-3</v>
      </c>
      <c r="AO23" s="110">
        <v>7.1116531100121616E-3</v>
      </c>
      <c r="AP23" s="109">
        <v>221186.60886066244</v>
      </c>
      <c r="AQ23" s="109">
        <v>112071.89500772538</v>
      </c>
      <c r="AR23" s="109">
        <v>344620.49613161216</v>
      </c>
      <c r="AS23" s="109">
        <v>64.18266218739069</v>
      </c>
      <c r="AT23" s="109">
        <v>32.520380031292341</v>
      </c>
      <c r="AU23" s="109">
        <v>96.703042218683166</v>
      </c>
      <c r="AV23" s="110">
        <v>4.6764266224453861</v>
      </c>
      <c r="AW23" s="110">
        <v>4.8378637554923039</v>
      </c>
      <c r="AX23" s="110">
        <v>3.4521472500406609E-2</v>
      </c>
      <c r="AY23" s="109">
        <v>0.89676334037669192</v>
      </c>
      <c r="AZ23" s="109">
        <v>0.90331447217804073</v>
      </c>
      <c r="BA23" s="109">
        <v>0.90018111929655764</v>
      </c>
      <c r="BB23" s="110">
        <v>19068</v>
      </c>
      <c r="BC23" s="110">
        <v>35651</v>
      </c>
      <c r="BD23" s="110">
        <v>0.86967694566813503</v>
      </c>
      <c r="BE23" s="109">
        <v>0.147594424722057</v>
      </c>
      <c r="BF23" s="109">
        <v>0.24183737618103399</v>
      </c>
      <c r="BG23" s="109">
        <v>0.242026661552532</v>
      </c>
      <c r="BH23" s="109">
        <v>4.19250457208626E-2</v>
      </c>
      <c r="BI23" s="109">
        <v>4.7232045834703203E-2</v>
      </c>
      <c r="BJ23" s="109">
        <v>0.23039670477261001</v>
      </c>
      <c r="BK23" s="109">
        <v>4.8987741216201801E-2</v>
      </c>
      <c r="BL23" s="109" t="s">
        <v>2886</v>
      </c>
      <c r="BM23" s="108">
        <v>127.3</v>
      </c>
      <c r="BN23" s="108">
        <v>0.18287309459762388</v>
      </c>
      <c r="BO23" s="108">
        <v>0.20437997297703048</v>
      </c>
      <c r="BP23" s="108">
        <v>385074</v>
      </c>
      <c r="BQ23" s="108">
        <v>319728</v>
      </c>
      <c r="BR23" s="108">
        <v>337715</v>
      </c>
      <c r="BS23" s="108">
        <v>285504</v>
      </c>
      <c r="BT23" s="108">
        <v>1</v>
      </c>
      <c r="BU23" s="47">
        <v>0.67092606782575193</v>
      </c>
      <c r="BV23" s="47">
        <v>0.79789288995497443</v>
      </c>
      <c r="BW23" s="47">
        <v>0.57576731601455655</v>
      </c>
      <c r="BX23" s="47">
        <v>5.1164461482877677E-2</v>
      </c>
      <c r="BY23" s="47">
        <v>15.453104977433796</v>
      </c>
      <c r="BZ23" s="47">
        <v>0.64981473917021115</v>
      </c>
      <c r="CA23" s="47">
        <v>-0.89230912366852255</v>
      </c>
      <c r="CB23" s="47">
        <v>4.2759892124888177</v>
      </c>
      <c r="CC23" s="47">
        <v>0.27865921680557543</v>
      </c>
      <c r="CD23" s="47">
        <v>4</v>
      </c>
      <c r="CE23" s="108">
        <v>0.4720751177261529</v>
      </c>
      <c r="CF23" s="108">
        <v>0.38947343518674671</v>
      </c>
      <c r="CG23" s="108">
        <v>0.13845144708710022</v>
      </c>
      <c r="CH23" s="47">
        <v>65035</v>
      </c>
      <c r="CI23" s="47">
        <v>8.471212222296351E-2</v>
      </c>
      <c r="CJ23" s="47">
        <v>19099</v>
      </c>
      <c r="CK23" s="47">
        <v>15878</v>
      </c>
      <c r="CL23" s="47">
        <v>0.45395545644280527</v>
      </c>
      <c r="CM23" s="108">
        <v>1</v>
      </c>
      <c r="CN23" s="47">
        <v>0.22082710354700175</v>
      </c>
      <c r="CO23" s="47">
        <v>7.0140229129527984</v>
      </c>
      <c r="CP23" s="47">
        <v>0.40230634642913948</v>
      </c>
      <c r="CQ23" s="47" t="s">
        <v>2759</v>
      </c>
      <c r="CR23" s="106">
        <v>10.517939408798311</v>
      </c>
      <c r="CS23" s="107">
        <v>306902.98240583</v>
      </c>
      <c r="CT23" s="107">
        <v>0.20459980712532555</v>
      </c>
      <c r="CU23" s="107">
        <v>0.15403910051941533</v>
      </c>
      <c r="CV23" s="107">
        <v>0.58439746194194353</v>
      </c>
      <c r="CW23" s="106">
        <v>536.11455741394707</v>
      </c>
      <c r="CX23" s="106">
        <v>1537.0755698227561</v>
      </c>
      <c r="CY23" s="106">
        <v>12.15627846307822</v>
      </c>
      <c r="CZ23" s="106">
        <v>824.04858882730002</v>
      </c>
      <c r="DA23" s="107">
        <v>87</v>
      </c>
      <c r="DB23" s="107">
        <v>8085</v>
      </c>
      <c r="DC23" s="107">
        <v>0.57331642702342567</v>
      </c>
      <c r="DD23" s="106">
        <v>11566900</v>
      </c>
      <c r="DE23" s="106">
        <v>18304688</v>
      </c>
      <c r="DF23" s="106">
        <v>7.2813242960516653E-2</v>
      </c>
      <c r="DG23" s="107">
        <v>0.10100254232267501</v>
      </c>
      <c r="DH23" s="107">
        <v>0.43905997365775401</v>
      </c>
      <c r="DI23" s="107">
        <v>539986.16098619998</v>
      </c>
      <c r="DJ23" s="102">
        <v>17520.815672332301</v>
      </c>
      <c r="DK23" s="102">
        <v>25.846523748828801</v>
      </c>
      <c r="DL23" s="102">
        <v>11.471489933066101</v>
      </c>
      <c r="DM23" s="102">
        <v>6.3085726002894003</v>
      </c>
      <c r="DN23" s="102">
        <v>8.0664612154733</v>
      </c>
      <c r="DO23" s="102">
        <v>1</v>
      </c>
      <c r="DP23" s="103">
        <v>-2916.75</v>
      </c>
      <c r="DQ23" s="103">
        <v>-0.40865148861646228</v>
      </c>
      <c r="DR23" s="103">
        <v>26495</v>
      </c>
      <c r="DS23" s="103">
        <v>27708.25</v>
      </c>
      <c r="DT23" s="103">
        <v>4.5791658803547838E-2</v>
      </c>
      <c r="DU23" s="103">
        <v>0.39618795999245138</v>
      </c>
      <c r="DV23" s="103">
        <v>0.29632871076303985</v>
      </c>
      <c r="DW23" s="102">
        <v>130</v>
      </c>
      <c r="DX23" s="102" t="s">
        <v>2812</v>
      </c>
      <c r="DY23" s="102">
        <v>126</v>
      </c>
      <c r="DZ23" s="102" t="s">
        <v>2814</v>
      </c>
      <c r="EA23" s="102">
        <v>145</v>
      </c>
      <c r="EB23" s="103">
        <v>34102.116638607229</v>
      </c>
      <c r="EC23" s="103">
        <v>9.6065006446962531E-2</v>
      </c>
      <c r="ED23" s="103">
        <v>6.6555253760964668</v>
      </c>
      <c r="EE23" s="102">
        <v>17.23446893787575</v>
      </c>
      <c r="EF23" s="102">
        <v>23.270541082164328</v>
      </c>
      <c r="EG23" s="102">
        <v>6.0360721442885774</v>
      </c>
      <c r="EH23" s="103">
        <v>67077</v>
      </c>
      <c r="EI23" s="103">
        <v>0.20514008691788893</v>
      </c>
      <c r="EJ23" s="103">
        <v>59090</v>
      </c>
      <c r="EK23" s="103">
        <v>0.12502961584024369</v>
      </c>
      <c r="EL23" s="103">
        <v>8.2392223161453924</v>
      </c>
      <c r="EM23" s="102">
        <v>295760</v>
      </c>
      <c r="EN23" s="102">
        <v>25123</v>
      </c>
      <c r="EO23" s="102">
        <v>8.4943873410873685E-2</v>
      </c>
      <c r="EP23" s="102">
        <v>7.3600216391668916E-2</v>
      </c>
      <c r="EQ23" s="102">
        <v>1.1343657019204761E-2</v>
      </c>
      <c r="ER23" s="102">
        <v>0.13354296859451498</v>
      </c>
      <c r="ES23" s="91">
        <v>0.129</v>
      </c>
      <c r="ET23" s="91">
        <v>2.0999999999999996</v>
      </c>
      <c r="EU23" s="91">
        <v>24930</v>
      </c>
      <c r="EV23" s="91">
        <v>0.17483506126295945</v>
      </c>
      <c r="EW23" s="75">
        <v>33390</v>
      </c>
      <c r="EX23" s="75">
        <v>120.95587002096434</v>
      </c>
      <c r="EY23" s="75" t="s">
        <v>2858</v>
      </c>
      <c r="EZ23" s="75">
        <v>5.9299191374663079E-2</v>
      </c>
      <c r="FA23" s="75">
        <v>7.648996705600479E-2</v>
      </c>
      <c r="FB23" s="75">
        <v>7.5711290805630424E-2</v>
      </c>
      <c r="FC23" s="75">
        <v>0.21371668164120994</v>
      </c>
      <c r="FD23" s="75">
        <v>0.57478286912249177</v>
      </c>
      <c r="FE23" s="91">
        <v>0.47854356306892065</v>
      </c>
      <c r="FF23" s="91">
        <v>0.52145643693107935</v>
      </c>
      <c r="FG23" s="91" t="e">
        <f>VLOOKUP(A23,#REF!,2,FALSE)</f>
        <v>#REF!</v>
      </c>
      <c r="FH23" s="91" t="e">
        <f>VLOOKUP(A23,#REF!,3,FALSE)</f>
        <v>#REF!</v>
      </c>
      <c r="FI23" s="91" t="e">
        <f>VLOOKUP(A23,#REF!,4,FALSE)</f>
        <v>#REF!</v>
      </c>
      <c r="FJ23" s="91">
        <v>769</v>
      </c>
      <c r="FK23" s="91">
        <v>2.9908972691807541E-2</v>
      </c>
      <c r="FL23" s="91">
        <v>0.37971391417425226</v>
      </c>
      <c r="FM23" s="91">
        <v>0.45903771131339399</v>
      </c>
      <c r="FN23" s="91">
        <v>0.12093628088426528</v>
      </c>
      <c r="FO23" s="91">
        <v>1.0403120936280884E-2</v>
      </c>
      <c r="FP23" s="75">
        <v>7.9115889413892443E-2</v>
      </c>
      <c r="FQ23" s="75">
        <v>9.8660675430275908E-3</v>
      </c>
      <c r="FR23" s="92">
        <v>0.2438517788572887</v>
      </c>
    </row>
    <row r="24" spans="1:174">
      <c r="A24" s="88" t="s">
        <v>1655</v>
      </c>
      <c r="B24" s="89" t="s">
        <v>1656</v>
      </c>
      <c r="C24" s="89" t="s">
        <v>190</v>
      </c>
      <c r="D24" s="89" t="s">
        <v>191</v>
      </c>
      <c r="E24" s="90" t="s">
        <v>27</v>
      </c>
      <c r="F24" s="90" t="s">
        <v>124</v>
      </c>
      <c r="G24" s="90" t="s">
        <v>29</v>
      </c>
      <c r="H24" s="115">
        <v>217536.20112596621</v>
      </c>
      <c r="I24" s="115">
        <v>339167.12096692581</v>
      </c>
      <c r="J24" s="115">
        <v>658155.08627633541</v>
      </c>
      <c r="K24" s="115">
        <v>193470.42499666079</v>
      </c>
      <c r="L24" s="115">
        <v>1408328.8333658881</v>
      </c>
      <c r="M24" s="115">
        <v>3.010162983994904</v>
      </c>
      <c r="N24" s="115">
        <v>-0.33817820510000002</v>
      </c>
      <c r="O24" s="116">
        <v>176</v>
      </c>
      <c r="P24" s="116">
        <v>45</v>
      </c>
      <c r="Q24" s="116">
        <v>9</v>
      </c>
      <c r="R24" s="116">
        <v>43</v>
      </c>
      <c r="S24" s="116"/>
      <c r="T24" s="116">
        <v>273</v>
      </c>
      <c r="U24" s="116">
        <v>0.69999999999999973</v>
      </c>
      <c r="V24" s="116">
        <v>15.100000000000023</v>
      </c>
      <c r="W24" s="115">
        <v>467858</v>
      </c>
      <c r="X24" s="115">
        <v>9.9610530200000009E-3</v>
      </c>
      <c r="Y24" s="115">
        <v>2.1</v>
      </c>
      <c r="Z24" s="116">
        <v>436229</v>
      </c>
      <c r="AA24" s="116">
        <v>0</v>
      </c>
      <c r="AB24" s="116">
        <v>242.2</v>
      </c>
      <c r="AC24" s="116">
        <v>245.8</v>
      </c>
      <c r="AD24" s="116">
        <v>252.7</v>
      </c>
      <c r="AE24" s="115">
        <v>38387.386900000034</v>
      </c>
      <c r="AF24" s="115">
        <v>0.2937060971690898</v>
      </c>
      <c r="AG24" s="115">
        <v>0.27</v>
      </c>
      <c r="AH24" s="115">
        <v>0.15</v>
      </c>
      <c r="AI24" s="109">
        <v>409757</v>
      </c>
      <c r="AJ24" s="109">
        <v>438865</v>
      </c>
      <c r="AK24" s="109">
        <v>467858</v>
      </c>
      <c r="AL24" s="109">
        <v>1.2127543081563497E-2</v>
      </c>
      <c r="AM24" s="110">
        <f t="shared" si="0"/>
        <v>58101</v>
      </c>
      <c r="AN24" s="110">
        <v>6.1159033328861412E-3</v>
      </c>
      <c r="AO24" s="110">
        <v>6.0116397486773554E-3</v>
      </c>
      <c r="AP24" s="109">
        <v>163248.66585042389</v>
      </c>
      <c r="AQ24" s="109">
        <v>73183.219885145547</v>
      </c>
      <c r="AR24" s="109">
        <v>231426.11426443065</v>
      </c>
      <c r="AS24" s="109">
        <v>70.540295925244507</v>
      </c>
      <c r="AT24" s="109">
        <v>31.622714712966832</v>
      </c>
      <c r="AU24" s="109">
        <v>102.1630106382114</v>
      </c>
      <c r="AV24" s="110">
        <v>5.0542111727644938</v>
      </c>
      <c r="AW24" s="110">
        <v>4.8213623844828311</v>
      </c>
      <c r="AX24" s="110">
        <v>-4.6070253165599699E-2</v>
      </c>
      <c r="AY24" s="109">
        <v>0.82651236497079617</v>
      </c>
      <c r="AZ24" s="109">
        <v>0.8299072973550794</v>
      </c>
      <c r="BA24" s="109">
        <v>0.82817851652806018</v>
      </c>
      <c r="BB24" s="110">
        <v>12054</v>
      </c>
      <c r="BC24" s="110">
        <v>24827</v>
      </c>
      <c r="BD24" s="110">
        <v>1.0596482495437201</v>
      </c>
      <c r="BE24" s="109">
        <v>0.13612242937958</v>
      </c>
      <c r="BF24" s="109">
        <v>0.23852624955679999</v>
      </c>
      <c r="BG24" s="109">
        <v>0.24153782498892901</v>
      </c>
      <c r="BH24" s="109">
        <v>4.2660529764098197E-2</v>
      </c>
      <c r="BI24" s="109">
        <v>5.2147482317406298E-2</v>
      </c>
      <c r="BJ24" s="109">
        <v>0.23458290974916601</v>
      </c>
      <c r="BK24" s="109">
        <v>5.4422574244021499E-2</v>
      </c>
      <c r="BL24" s="109" t="s">
        <v>2886</v>
      </c>
      <c r="BM24" s="108">
        <v>132.4</v>
      </c>
      <c r="BN24" s="108">
        <v>0.14065254848533418</v>
      </c>
      <c r="BO24" s="108">
        <v>0.1415365106203107</v>
      </c>
      <c r="BP24" s="108">
        <v>270059</v>
      </c>
      <c r="BQ24" s="108">
        <v>236575</v>
      </c>
      <c r="BR24" s="108">
        <v>227729</v>
      </c>
      <c r="BS24" s="108">
        <v>199648</v>
      </c>
      <c r="BT24" s="108">
        <v>1</v>
      </c>
      <c r="BU24" s="47">
        <v>0.63905151625171286</v>
      </c>
      <c r="BV24" s="47">
        <v>0.77568024611345621</v>
      </c>
      <c r="BW24" s="47">
        <v>0.58031938938379013</v>
      </c>
      <c r="BX24" s="47">
        <v>-1.0144912777537152</v>
      </c>
      <c r="BY24" s="47">
        <v>13.593585738012237</v>
      </c>
      <c r="BZ24" s="47">
        <v>0.61514508686956626</v>
      </c>
      <c r="CA24" s="47">
        <v>-0.20762493848226438</v>
      </c>
      <c r="CB24" s="47">
        <v>4.8521633176508487</v>
      </c>
      <c r="CC24" s="47">
        <v>0.27681496043483206</v>
      </c>
      <c r="CD24" s="47">
        <v>3</v>
      </c>
      <c r="CE24" s="108">
        <v>0.43090560807239298</v>
      </c>
      <c r="CF24" s="108">
        <v>0.43603710930567774</v>
      </c>
      <c r="CG24" s="108">
        <v>0.13305728262192928</v>
      </c>
      <c r="CH24" s="47">
        <v>73586</v>
      </c>
      <c r="CI24" s="47">
        <v>6.4904994139013905E-2</v>
      </c>
      <c r="CJ24" s="47">
        <v>28043</v>
      </c>
      <c r="CK24" s="47">
        <v>20282</v>
      </c>
      <c r="CL24" s="47">
        <v>0.41969994826694257</v>
      </c>
      <c r="CM24" s="108">
        <v>2</v>
      </c>
      <c r="CN24" s="47">
        <v>0.21458995502620579</v>
      </c>
      <c r="CO24" s="47">
        <v>4.4025438897173537</v>
      </c>
      <c r="CP24" s="47">
        <v>0.42700807743227898</v>
      </c>
      <c r="CQ24" s="47" t="s">
        <v>2759</v>
      </c>
      <c r="CR24" s="106">
        <v>11.142062839361769</v>
      </c>
      <c r="CS24" s="107">
        <v>208378.87101278</v>
      </c>
      <c r="CT24" s="107">
        <v>0.18218333182912627</v>
      </c>
      <c r="CU24" s="107">
        <v>0.15086661446827745</v>
      </c>
      <c r="CV24" s="107">
        <v>0.61851636064707038</v>
      </c>
      <c r="CW24" s="106">
        <v>711.17186856615058</v>
      </c>
      <c r="CX24" s="106">
        <v>901.06737862374155</v>
      </c>
      <c r="CY24" s="106">
        <v>13.69675780599669</v>
      </c>
      <c r="CZ24" s="106">
        <v>640.81377135979994</v>
      </c>
      <c r="DA24" s="107">
        <v>117</v>
      </c>
      <c r="DB24" s="107">
        <v>6416</v>
      </c>
      <c r="DC24" s="107">
        <v>0.49247769503810446</v>
      </c>
      <c r="DD24" s="106">
        <v>10341400</v>
      </c>
      <c r="DE24" s="106">
        <v>16693178</v>
      </c>
      <c r="DF24" s="106">
        <v>7.6776089310925014E-2</v>
      </c>
      <c r="DG24" s="107">
        <v>0.102169804256595</v>
      </c>
      <c r="DH24" s="107">
        <v>0.40266758832738098</v>
      </c>
      <c r="DI24" s="107">
        <v>374919.47518776299</v>
      </c>
      <c r="DJ24" s="102">
        <v>15302.3661577204</v>
      </c>
      <c r="DK24" s="102">
        <v>32.707287590936602</v>
      </c>
      <c r="DL24" s="102">
        <v>9.8134753415827394</v>
      </c>
      <c r="DM24" s="102">
        <v>13.6967726346461</v>
      </c>
      <c r="DN24" s="102">
        <v>9.1970396147078297</v>
      </c>
      <c r="DO24" s="102">
        <v>1</v>
      </c>
      <c r="DP24" s="103">
        <v>-560</v>
      </c>
      <c r="DQ24" s="103">
        <v>-0.10375173691523849</v>
      </c>
      <c r="DR24" s="103">
        <v>24439.25</v>
      </c>
      <c r="DS24" s="103">
        <v>27527.25</v>
      </c>
      <c r="DT24" s="103">
        <v>0.12635412297840559</v>
      </c>
      <c r="DU24" s="103">
        <v>0.32754687643851593</v>
      </c>
      <c r="DV24" s="103">
        <v>0.2729386335358599</v>
      </c>
      <c r="DW24" s="102">
        <v>127</v>
      </c>
      <c r="DX24" s="102" t="s">
        <v>2812</v>
      </c>
      <c r="DY24" s="102">
        <v>115</v>
      </c>
      <c r="DZ24" s="102" t="s">
        <v>2812</v>
      </c>
      <c r="EA24" s="102">
        <v>144</v>
      </c>
      <c r="EB24" s="103">
        <v>23617.541305643681</v>
      </c>
      <c r="EC24" s="103">
        <v>9.6890092164474639E-2</v>
      </c>
      <c r="ED24" s="103">
        <v>3.807024482738679</v>
      </c>
      <c r="EE24" s="102">
        <v>16.73469387755102</v>
      </c>
      <c r="EF24" s="102">
        <v>21.648979591836731</v>
      </c>
      <c r="EG24" s="102">
        <v>4.9142857142857146</v>
      </c>
      <c r="EH24" s="103">
        <v>48941</v>
      </c>
      <c r="EI24" s="103">
        <v>0.21777508464383599</v>
      </c>
      <c r="EJ24" s="103">
        <v>43748</v>
      </c>
      <c r="EK24" s="103">
        <v>8.7912590289841816E-2</v>
      </c>
      <c r="EL24" s="103">
        <v>6.1259533163854867</v>
      </c>
      <c r="EM24" s="102">
        <v>200934</v>
      </c>
      <c r="EN24" s="102">
        <v>14756</v>
      </c>
      <c r="EO24" s="102">
        <v>7.3437048981257524E-2</v>
      </c>
      <c r="EP24" s="102">
        <v>6.0213801546776552E-2</v>
      </c>
      <c r="EQ24" s="102">
        <v>1.3223247434480974E-2</v>
      </c>
      <c r="ER24" s="102">
        <v>0.18006234751965303</v>
      </c>
      <c r="ES24" s="91">
        <v>0.14000000000000001</v>
      </c>
      <c r="ET24" s="91">
        <v>2.5999999999999996</v>
      </c>
      <c r="EU24" s="91">
        <v>24480</v>
      </c>
      <c r="EV24" s="91">
        <v>0.13966480446927365</v>
      </c>
      <c r="EW24" s="75">
        <v>21070</v>
      </c>
      <c r="EX24" s="75">
        <v>118.71479829140958</v>
      </c>
      <c r="EY24" s="75" t="s">
        <v>2858</v>
      </c>
      <c r="EZ24" s="75">
        <v>0.12937826293308022</v>
      </c>
      <c r="FA24" s="75">
        <v>3.7683910773611773E-2</v>
      </c>
      <c r="FB24" s="75">
        <v>5.4057902230659705E-2</v>
      </c>
      <c r="FC24" s="75">
        <v>0.24893213099193165</v>
      </c>
      <c r="FD24" s="75">
        <v>0.52994779307071671</v>
      </c>
      <c r="FE24" s="91">
        <v>0.46998123827392119</v>
      </c>
      <c r="FF24" s="91">
        <v>0.53001876172607876</v>
      </c>
      <c r="FG24" s="91" t="e">
        <f>VLOOKUP(A24,#REF!,2,FALSE)</f>
        <v>#REF!</v>
      </c>
      <c r="FH24" s="91" t="e">
        <f>VLOOKUP(A24,#REF!,3,FALSE)</f>
        <v>#REF!</v>
      </c>
      <c r="FI24" s="91" t="e">
        <f>VLOOKUP(A24,#REF!,4,FALSE)</f>
        <v>#REF!</v>
      </c>
      <c r="FJ24" s="91">
        <v>1066</v>
      </c>
      <c r="FK24" s="91">
        <v>2.7204502814258912E-2</v>
      </c>
      <c r="FL24" s="91">
        <v>0.39962476547842402</v>
      </c>
      <c r="FM24" s="91">
        <v>0.43058161350844276</v>
      </c>
      <c r="FN24" s="91">
        <v>0.13227016885553472</v>
      </c>
      <c r="FO24" s="91">
        <v>1.0318949343339587E-2</v>
      </c>
      <c r="FP24" s="75">
        <v>7.2329638480051639E-2</v>
      </c>
      <c r="FQ24" s="75">
        <v>7.0769335995109631E-3</v>
      </c>
      <c r="FR24" s="92">
        <v>0.22806278828191459</v>
      </c>
    </row>
    <row r="25" spans="1:174">
      <c r="A25" s="88" t="s">
        <v>1917</v>
      </c>
      <c r="B25" s="89" t="s">
        <v>1918</v>
      </c>
      <c r="C25" s="89" t="s">
        <v>26</v>
      </c>
      <c r="D25" s="89" t="s">
        <v>191</v>
      </c>
      <c r="E25" s="90" t="s">
        <v>27</v>
      </c>
      <c r="F25" s="90" t="s">
        <v>269</v>
      </c>
      <c r="G25" s="90" t="s">
        <v>32</v>
      </c>
      <c r="H25" s="115">
        <v>800.29551918057302</v>
      </c>
      <c r="I25" s="115">
        <v>88111.488272766961</v>
      </c>
      <c r="J25" s="115">
        <v>298925.77257352328</v>
      </c>
      <c r="K25" s="115">
        <v>71922.556371826722</v>
      </c>
      <c r="L25" s="115">
        <v>459760.11273729749</v>
      </c>
      <c r="M25" s="115">
        <v>2.0088791279419111</v>
      </c>
      <c r="N25" s="115">
        <v>-0.3568110699</v>
      </c>
      <c r="O25" s="116">
        <v>92</v>
      </c>
      <c r="P25" s="116">
        <v>13</v>
      </c>
      <c r="Q25" s="116">
        <v>104</v>
      </c>
      <c r="R25" s="116"/>
      <c r="S25" s="116"/>
      <c r="T25" s="116">
        <v>209</v>
      </c>
      <c r="U25" s="116">
        <v>0.79999999999999982</v>
      </c>
      <c r="V25" s="116">
        <v>21.5</v>
      </c>
      <c r="W25" s="115">
        <v>228864</v>
      </c>
      <c r="X25" s="115">
        <v>2.2008347899999999E-3</v>
      </c>
      <c r="Y25" s="115">
        <v>3</v>
      </c>
      <c r="Z25" s="116">
        <v>112218</v>
      </c>
      <c r="AA25" s="116">
        <v>0</v>
      </c>
      <c r="AB25" s="116">
        <v>246.1</v>
      </c>
      <c r="AC25" s="116">
        <v>247.79999999999998</v>
      </c>
      <c r="AD25" s="116">
        <v>254</v>
      </c>
      <c r="AE25" s="115">
        <v>580.35600000000022</v>
      </c>
      <c r="AF25" s="115">
        <v>6.8438207547169838E-3</v>
      </c>
      <c r="AG25" s="115">
        <v>0.14000000000000001</v>
      </c>
      <c r="AH25" s="115">
        <v>0.23</v>
      </c>
      <c r="AI25" s="109">
        <v>219786</v>
      </c>
      <c r="AJ25" s="109">
        <v>227844</v>
      </c>
      <c r="AK25" s="109">
        <v>228864</v>
      </c>
      <c r="AL25" s="109">
        <v>3.6861950941562416E-3</v>
      </c>
      <c r="AM25" s="110">
        <f t="shared" si="0"/>
        <v>9078</v>
      </c>
      <c r="AN25" s="110">
        <v>9.9890343025992312E-3</v>
      </c>
      <c r="AO25" s="110">
        <v>-6.3028392084429896E-3</v>
      </c>
      <c r="AP25" s="109">
        <v>78446.927273240595</v>
      </c>
      <c r="AQ25" s="109">
        <v>32289.16754696452</v>
      </c>
      <c r="AR25" s="109">
        <v>118127.90517979488</v>
      </c>
      <c r="AS25" s="109">
        <v>66.408463905155671</v>
      </c>
      <c r="AT25" s="109">
        <v>27.334072755983659</v>
      </c>
      <c r="AU25" s="109">
        <v>93.742536661139368</v>
      </c>
      <c r="AV25" s="110">
        <v>3.1119100733699265</v>
      </c>
      <c r="AW25" s="110">
        <v>2.6258749107394581</v>
      </c>
      <c r="AX25" s="110">
        <v>-0.15618547810545658</v>
      </c>
      <c r="AY25" s="109">
        <v>1.0015584369387973</v>
      </c>
      <c r="AZ25" s="109">
        <v>1.0327070062114916</v>
      </c>
      <c r="BA25" s="109">
        <v>1.0163414942678741</v>
      </c>
      <c r="BB25" s="110">
        <v>4025</v>
      </c>
      <c r="BC25" s="110">
        <v>10001</v>
      </c>
      <c r="BD25" s="110">
        <v>1.4847204968944099</v>
      </c>
      <c r="BE25" s="109">
        <v>9.7824595214091994E-2</v>
      </c>
      <c r="BF25" s="109">
        <v>0.210804295692615</v>
      </c>
      <c r="BG25" s="109">
        <v>0.285939869556045</v>
      </c>
      <c r="BH25" s="109">
        <v>5.05660238871177E-2</v>
      </c>
      <c r="BI25" s="109">
        <v>8.2015945226682305E-2</v>
      </c>
      <c r="BJ25" s="109">
        <v>0.23163577810036701</v>
      </c>
      <c r="BK25" s="109">
        <v>4.1213492323079901E-2</v>
      </c>
      <c r="BL25" s="109" t="s">
        <v>2889</v>
      </c>
      <c r="BM25" s="108">
        <v>78.8</v>
      </c>
      <c r="BN25" s="108">
        <v>-7.5776158104982824E-3</v>
      </c>
      <c r="BO25" s="108">
        <v>2.683826815285811E-2</v>
      </c>
      <c r="BP25" s="108">
        <v>80423</v>
      </c>
      <c r="BQ25" s="108">
        <v>78321</v>
      </c>
      <c r="BR25" s="108">
        <v>113287</v>
      </c>
      <c r="BS25" s="108">
        <v>114152</v>
      </c>
      <c r="BT25" s="108">
        <v>3</v>
      </c>
      <c r="BU25" s="47">
        <v>0.67923882822572701</v>
      </c>
      <c r="BV25" s="47">
        <v>0.78028736505420238</v>
      </c>
      <c r="BW25" s="47">
        <v>0.60428173760706083</v>
      </c>
      <c r="BX25" s="47">
        <v>-2.4940888096370517</v>
      </c>
      <c r="BY25" s="47">
        <v>14.142810893336877</v>
      </c>
      <c r="BZ25" s="47">
        <v>0.65434771695305793</v>
      </c>
      <c r="CA25" s="47">
        <v>9.7654284420245929E-2</v>
      </c>
      <c r="CB25" s="47">
        <v>5.127929375561413</v>
      </c>
      <c r="CC25" s="47">
        <v>0.17383194615409381</v>
      </c>
      <c r="CD25" s="47">
        <v>5</v>
      </c>
      <c r="CE25" s="108">
        <v>0.45846337038990664</v>
      </c>
      <c r="CF25" s="108">
        <v>0.3788344715542098</v>
      </c>
      <c r="CG25" s="108">
        <v>0.16270215805588359</v>
      </c>
      <c r="CH25" s="47">
        <v>15271</v>
      </c>
      <c r="CI25" s="47">
        <v>-7.5388314811204275E-3</v>
      </c>
      <c r="CJ25" s="47">
        <v>7996</v>
      </c>
      <c r="CK25" s="47">
        <v>3346</v>
      </c>
      <c r="CL25" s="47">
        <v>0.29500969846587904</v>
      </c>
      <c r="CM25" s="108">
        <v>3</v>
      </c>
      <c r="CN25" s="47">
        <v>9.4619720803942972E-2</v>
      </c>
      <c r="CO25" s="47">
        <v>-2.1715255242213249</v>
      </c>
      <c r="CP25" s="47">
        <v>0.49155918897382167</v>
      </c>
      <c r="CQ25" s="47" t="s">
        <v>2760</v>
      </c>
      <c r="CR25" s="106">
        <v>18.318624825750593</v>
      </c>
      <c r="CS25" s="107">
        <v>102543.8896198</v>
      </c>
      <c r="CT25" s="107">
        <v>0.41381545872438269</v>
      </c>
      <c r="CU25" s="107">
        <v>5.2909666709993697E-2</v>
      </c>
      <c r="CV25" s="107">
        <v>0.49756949630676117</v>
      </c>
      <c r="CW25" s="106">
        <v>290.25617411809532</v>
      </c>
      <c r="CX25" s="106">
        <v>469.89126143109348</v>
      </c>
      <c r="CY25" s="106">
        <v>5.9593837298351859</v>
      </c>
      <c r="CZ25" s="106">
        <v>136.3888397945</v>
      </c>
      <c r="DA25" s="107">
        <v>27</v>
      </c>
      <c r="DB25" s="107">
        <v>2368</v>
      </c>
      <c r="DC25" s="107">
        <v>0.56423425919353831</v>
      </c>
      <c r="DD25" s="106">
        <v>10291707</v>
      </c>
      <c r="DE25" s="106">
        <v>9350082</v>
      </c>
      <c r="DF25" s="106">
        <v>-1.1436696069952243E-2</v>
      </c>
      <c r="DG25" s="107">
        <v>8.6133363872423402E-2</v>
      </c>
      <c r="DH25" s="107">
        <v>0.30797281362969303</v>
      </c>
      <c r="DI25" s="107">
        <v>178702.71138330401</v>
      </c>
      <c r="DJ25" s="102">
        <v>10921.487349635299</v>
      </c>
      <c r="DK25" s="102">
        <v>47.720425010641002</v>
      </c>
      <c r="DL25" s="102">
        <v>21.1905847647303</v>
      </c>
      <c r="DM25" s="102">
        <v>23.482560484029101</v>
      </c>
      <c r="DN25" s="102">
        <v>3.0472797618815401</v>
      </c>
      <c r="DO25" s="102">
        <v>2</v>
      </c>
      <c r="DP25" s="103">
        <v>-231.75</v>
      </c>
      <c r="DQ25" s="103">
        <v>-0.12773873501446881</v>
      </c>
      <c r="DR25" s="103">
        <v>89550.5</v>
      </c>
      <c r="DS25" s="103">
        <v>68625.25</v>
      </c>
      <c r="DT25" s="103">
        <v>-0.23366982875584169</v>
      </c>
      <c r="DU25" s="103">
        <v>0.85575457423464973</v>
      </c>
      <c r="DV25" s="103">
        <v>0.83946506570103574</v>
      </c>
      <c r="DW25" s="102">
        <v>75</v>
      </c>
      <c r="DX25" s="102" t="s">
        <v>2812</v>
      </c>
      <c r="DY25" s="102">
        <v>64</v>
      </c>
      <c r="DZ25" s="102" t="s">
        <v>2812</v>
      </c>
      <c r="EA25" s="102">
        <v>90</v>
      </c>
      <c r="EB25" s="103">
        <v>10830.36337070543</v>
      </c>
      <c r="EC25" s="103">
        <v>0.1086088245039102</v>
      </c>
      <c r="ED25" s="103">
        <v>6.1569137360005808</v>
      </c>
      <c r="EE25" s="102">
        <v>17.674030846185911</v>
      </c>
      <c r="EF25" s="102">
        <v>22.648353480616919</v>
      </c>
      <c r="EG25" s="102">
        <v>4.9743226344310134</v>
      </c>
      <c r="EH25" s="103">
        <v>25824</v>
      </c>
      <c r="EI25" s="103">
        <v>0.2815736576276171</v>
      </c>
      <c r="EJ25" s="103">
        <v>22096</v>
      </c>
      <c r="EK25" s="103">
        <v>0.11133236784938451</v>
      </c>
      <c r="EL25" s="103">
        <v>11.919786096256685</v>
      </c>
      <c r="EM25" s="102"/>
      <c r="EN25" s="102"/>
      <c r="EO25" s="102"/>
      <c r="EP25" s="102"/>
      <c r="EQ25" s="102"/>
      <c r="ER25" s="102"/>
      <c r="ES25" s="91">
        <v>0.14899999999999999</v>
      </c>
      <c r="ET25" s="91">
        <v>1.5</v>
      </c>
      <c r="EU25" s="91">
        <v>23980</v>
      </c>
      <c r="EV25" s="91">
        <v>0.13811105837683901</v>
      </c>
      <c r="EW25" s="75">
        <v>12592</v>
      </c>
      <c r="EX25" s="75">
        <v>106.12017947903429</v>
      </c>
      <c r="EY25" s="75" t="s">
        <v>2855</v>
      </c>
      <c r="EZ25" s="75">
        <v>3.303684879288437E-2</v>
      </c>
      <c r="FA25" s="75">
        <v>0.16081639135959339</v>
      </c>
      <c r="FB25" s="75">
        <v>0.3399777636594663</v>
      </c>
      <c r="FC25" s="75">
        <v>0.41613722998729352</v>
      </c>
      <c r="FD25" s="75">
        <v>5.0031766200762391E-2</v>
      </c>
      <c r="FE25" s="91">
        <v>0.47570332480818417</v>
      </c>
      <c r="FF25" s="91">
        <v>0.52429667519181589</v>
      </c>
      <c r="FG25" s="91" t="e">
        <f>VLOOKUP(A25,#REF!,2,FALSE)</f>
        <v>#REF!</v>
      </c>
      <c r="FH25" s="91" t="e">
        <f>VLOOKUP(A25,#REF!,3,FALSE)</f>
        <v>#REF!</v>
      </c>
      <c r="FI25" s="91" t="e">
        <f>VLOOKUP(A25,#REF!,4,FALSE)</f>
        <v>#REF!</v>
      </c>
      <c r="FJ25" s="91">
        <v>391</v>
      </c>
      <c r="FK25" s="91">
        <v>4.0920716112531973E-2</v>
      </c>
      <c r="FL25" s="91">
        <v>0.36828644501278773</v>
      </c>
      <c r="FM25" s="91">
        <v>0.35549872122762149</v>
      </c>
      <c r="FN25" s="91">
        <v>0.17647058823529413</v>
      </c>
      <c r="FO25" s="91">
        <v>5.8823529411764705E-2</v>
      </c>
      <c r="FP25" s="75">
        <v>6.1228502516778527E-2</v>
      </c>
      <c r="FQ25" s="75">
        <v>4.5354446308724832E-3</v>
      </c>
      <c r="FR25" s="92">
        <v>0.14965656459731544</v>
      </c>
    </row>
    <row r="26" spans="1:174">
      <c r="A26" s="88" t="s">
        <v>1919</v>
      </c>
      <c r="B26" s="89" t="s">
        <v>1920</v>
      </c>
      <c r="C26" s="89" t="s">
        <v>190</v>
      </c>
      <c r="D26" s="89" t="s">
        <v>191</v>
      </c>
      <c r="E26" s="90" t="s">
        <v>27</v>
      </c>
      <c r="F26" s="90" t="s">
        <v>115</v>
      </c>
      <c r="G26" s="90" t="s">
        <v>48</v>
      </c>
      <c r="H26" s="115">
        <v>15626.453683145261</v>
      </c>
      <c r="I26" s="115">
        <v>299718.81839546788</v>
      </c>
      <c r="J26" s="115">
        <v>771908.11173708469</v>
      </c>
      <c r="K26" s="115">
        <v>463097.32918887038</v>
      </c>
      <c r="L26" s="115">
        <v>1550350.7130045679</v>
      </c>
      <c r="M26" s="115">
        <v>3.4491481708178369</v>
      </c>
      <c r="N26" s="115">
        <v>-0.31436475530000002</v>
      </c>
      <c r="O26" s="116">
        <v>112</v>
      </c>
      <c r="P26" s="116">
        <v>9</v>
      </c>
      <c r="Q26" s="116">
        <v>22</v>
      </c>
      <c r="R26" s="116">
        <v>49</v>
      </c>
      <c r="S26" s="116">
        <v>9</v>
      </c>
      <c r="T26" s="116">
        <v>201</v>
      </c>
      <c r="U26" s="116">
        <v>1.5999999999999979</v>
      </c>
      <c r="V26" s="116">
        <v>28.9</v>
      </c>
      <c r="W26" s="115">
        <v>449488</v>
      </c>
      <c r="X26" s="115">
        <v>2.9499498659999998E-2</v>
      </c>
      <c r="Y26" s="115">
        <v>2.4000000000000004</v>
      </c>
      <c r="Z26" s="116">
        <v>213822</v>
      </c>
      <c r="AA26" s="116">
        <v>0.66293926724097618</v>
      </c>
      <c r="AB26" s="116">
        <v>230.1</v>
      </c>
      <c r="AC26" s="116">
        <v>232</v>
      </c>
      <c r="AD26" s="116">
        <v>241.3</v>
      </c>
      <c r="AE26" s="115">
        <v>7028.5612999999976</v>
      </c>
      <c r="AF26" s="115">
        <v>4.3682792417650697E-2</v>
      </c>
      <c r="AG26" s="115">
        <v>0.15</v>
      </c>
      <c r="AH26" s="115">
        <v>0.25</v>
      </c>
      <c r="AI26" s="109">
        <v>432916</v>
      </c>
      <c r="AJ26" s="109">
        <v>445516</v>
      </c>
      <c r="AK26" s="109">
        <v>449488</v>
      </c>
      <c r="AL26" s="109">
        <v>3.4208782051086128E-3</v>
      </c>
      <c r="AM26" s="110">
        <f t="shared" si="0"/>
        <v>16572</v>
      </c>
      <c r="AN26" s="110">
        <v>5.7125348685957977E-3</v>
      </c>
      <c r="AO26" s="110">
        <v>-2.2916566634871849E-3</v>
      </c>
      <c r="AP26" s="109">
        <v>149584.98720387113</v>
      </c>
      <c r="AQ26" s="109">
        <v>82093.472083537054</v>
      </c>
      <c r="AR26" s="109">
        <v>217809.5407125919</v>
      </c>
      <c r="AS26" s="109">
        <v>68.676967369971322</v>
      </c>
      <c r="AT26" s="109">
        <v>37.690484914002262</v>
      </c>
      <c r="AU26" s="109">
        <v>106.36745228397334</v>
      </c>
      <c r="AV26" s="110">
        <v>4.8474284760562298</v>
      </c>
      <c r="AW26" s="110">
        <v>4.4808758878808206</v>
      </c>
      <c r="AX26" s="110">
        <v>-7.5617946708443046E-2</v>
      </c>
      <c r="AY26" s="109">
        <v>0.89297526814055184</v>
      </c>
      <c r="AZ26" s="109">
        <v>0.94388432223953378</v>
      </c>
      <c r="BA26" s="109">
        <v>0.91853312923233132</v>
      </c>
      <c r="BB26" s="110">
        <v>15144</v>
      </c>
      <c r="BC26" s="110">
        <v>26920</v>
      </c>
      <c r="BD26" s="110">
        <v>0.7776016904384575</v>
      </c>
      <c r="BE26" s="109">
        <v>0.128681455386572</v>
      </c>
      <c r="BF26" s="109">
        <v>0.22754816370082601</v>
      </c>
      <c r="BG26" s="109">
        <v>0.242227134301571</v>
      </c>
      <c r="BH26" s="109">
        <v>4.8056471049546398E-2</v>
      </c>
      <c r="BI26" s="109">
        <v>6.1033628249091802E-2</v>
      </c>
      <c r="BJ26" s="109">
        <v>0.23426258207721201</v>
      </c>
      <c r="BK26" s="109">
        <v>5.8190565235180201E-2</v>
      </c>
      <c r="BL26" s="109" t="s">
        <v>2886</v>
      </c>
      <c r="BM26" s="108">
        <v>118.5</v>
      </c>
      <c r="BN26" s="108">
        <v>2.5325335010401046E-2</v>
      </c>
      <c r="BO26" s="108">
        <v>3.3295346889459447E-2</v>
      </c>
      <c r="BP26" s="108">
        <v>225774</v>
      </c>
      <c r="BQ26" s="108">
        <v>218499</v>
      </c>
      <c r="BR26" s="108">
        <v>211945</v>
      </c>
      <c r="BS26" s="108">
        <v>206710</v>
      </c>
      <c r="BT26" s="108">
        <v>1</v>
      </c>
      <c r="BU26" s="47">
        <v>0.64367082037261569</v>
      </c>
      <c r="BV26" s="47">
        <v>0.77851899493635135</v>
      </c>
      <c r="BW26" s="47">
        <v>0.59541220975279441</v>
      </c>
      <c r="BX26" s="47">
        <v>-0.34697245299259993</v>
      </c>
      <c r="BY26" s="47">
        <v>13.57488097726694</v>
      </c>
      <c r="BZ26" s="47">
        <v>0.61687640748225459</v>
      </c>
      <c r="CA26" s="47">
        <v>0.11265411073060339</v>
      </c>
      <c r="CB26" s="47">
        <v>5.3533615671456314</v>
      </c>
      <c r="CC26" s="47">
        <v>0.30361028359826847</v>
      </c>
      <c r="CD26" s="47">
        <v>3</v>
      </c>
      <c r="CE26" s="108">
        <v>0.43383745677768942</v>
      </c>
      <c r="CF26" s="108">
        <v>0.43151234206404498</v>
      </c>
      <c r="CG26" s="108">
        <v>0.13465020115826573</v>
      </c>
      <c r="CH26" s="47">
        <v>61543</v>
      </c>
      <c r="CI26" s="47">
        <v>3.0819221814649179E-2</v>
      </c>
      <c r="CJ26" s="47">
        <v>24100</v>
      </c>
      <c r="CK26" s="47">
        <v>20728</v>
      </c>
      <c r="CL26" s="47">
        <v>0.46238957794235747</v>
      </c>
      <c r="CM26" s="108">
        <v>2</v>
      </c>
      <c r="CN26" s="47">
        <v>0.22368608064266954</v>
      </c>
      <c r="CO26" s="47">
        <v>4.8087009949008745</v>
      </c>
      <c r="CP26" s="47">
        <v>0.37618414954426077</v>
      </c>
      <c r="CQ26" s="47" t="s">
        <v>2759</v>
      </c>
      <c r="CR26" s="106">
        <v>8.4935863920628236</v>
      </c>
      <c r="CS26" s="107">
        <v>192499.88761649001</v>
      </c>
      <c r="CT26" s="107">
        <v>0.19323203762672536</v>
      </c>
      <c r="CU26" s="107">
        <v>0.20764468062097682</v>
      </c>
      <c r="CV26" s="107">
        <v>0.55393935168866837</v>
      </c>
      <c r="CW26" s="106">
        <v>546.40010902109952</v>
      </c>
      <c r="CX26" s="106">
        <v>969.3793793135028</v>
      </c>
      <c r="CY26" s="106">
        <v>11.78382956919206</v>
      </c>
      <c r="CZ26" s="106">
        <v>529.66899853970006</v>
      </c>
      <c r="DA26" s="107">
        <v>111</v>
      </c>
      <c r="DB26" s="107">
        <v>4877</v>
      </c>
      <c r="DC26" s="107">
        <v>0.45976510448839281</v>
      </c>
      <c r="DD26" s="106">
        <v>8657764</v>
      </c>
      <c r="DE26" s="106">
        <v>9501231</v>
      </c>
      <c r="DF26" s="106">
        <v>1.2177898935568121E-2</v>
      </c>
      <c r="DG26" s="107">
        <v>0.130844077643721</v>
      </c>
      <c r="DH26" s="107">
        <v>0.36399849507320703</v>
      </c>
      <c r="DI26" s="107">
        <v>368433.46883303398</v>
      </c>
      <c r="DJ26" s="102">
        <v>14864.025598058101</v>
      </c>
      <c r="DK26" s="102">
        <v>33.068792933422401</v>
      </c>
      <c r="DL26" s="102">
        <v>10.858108730002</v>
      </c>
      <c r="DM26" s="102">
        <v>8.7390816714868702</v>
      </c>
      <c r="DN26" s="102">
        <v>13.471602531933501</v>
      </c>
      <c r="DO26" s="102">
        <v>1</v>
      </c>
      <c r="DP26" s="103">
        <v>-926.5</v>
      </c>
      <c r="DQ26" s="103">
        <v>-0.2774159742495696</v>
      </c>
      <c r="DR26" s="103">
        <v>62875</v>
      </c>
      <c r="DS26" s="103">
        <v>60763.25</v>
      </c>
      <c r="DT26" s="103">
        <v>-3.3586481113320077E-2</v>
      </c>
      <c r="DU26" s="103">
        <v>0.37750695825049696</v>
      </c>
      <c r="DV26" s="103">
        <v>0.34190073769918494</v>
      </c>
      <c r="DW26" s="102">
        <v>162</v>
      </c>
      <c r="DX26" s="102" t="s">
        <v>2813</v>
      </c>
      <c r="DY26" s="102">
        <v>160</v>
      </c>
      <c r="DZ26" s="102" t="s">
        <v>2814</v>
      </c>
      <c r="EA26" s="102">
        <v>142</v>
      </c>
      <c r="EB26" s="103">
        <v>32103.19250770408</v>
      </c>
      <c r="EC26" s="103">
        <v>0.13184983143670839</v>
      </c>
      <c r="ED26" s="103">
        <v>7.5804155345701902</v>
      </c>
      <c r="EE26" s="102">
        <v>13.11612364243943</v>
      </c>
      <c r="EF26" s="102">
        <v>23.141186299081031</v>
      </c>
      <c r="EG26" s="102">
        <v>10.0250626566416</v>
      </c>
      <c r="EH26" s="103">
        <v>44430</v>
      </c>
      <c r="EI26" s="103">
        <v>0.20871435244686462</v>
      </c>
      <c r="EJ26" s="103">
        <v>40573</v>
      </c>
      <c r="EK26" s="103">
        <v>0.11061543390925001</v>
      </c>
      <c r="EL26" s="103">
        <v>5.8554070473876063</v>
      </c>
      <c r="EM26" s="102">
        <v>200039</v>
      </c>
      <c r="EN26" s="102">
        <v>19960</v>
      </c>
      <c r="EO26" s="102">
        <v>9.9780542794155144E-2</v>
      </c>
      <c r="EP26" s="102">
        <v>8.1064192482465922E-2</v>
      </c>
      <c r="EQ26" s="102">
        <v>1.8716350311689219E-2</v>
      </c>
      <c r="ER26" s="102">
        <v>0.18757515030060121</v>
      </c>
      <c r="ES26" s="91">
        <v>0.151</v>
      </c>
      <c r="ET26" s="91">
        <v>2.2999999999999989</v>
      </c>
      <c r="EU26" s="91">
        <v>23920</v>
      </c>
      <c r="EV26" s="91">
        <v>0.14340344168260044</v>
      </c>
      <c r="EW26" s="75">
        <v>21109</v>
      </c>
      <c r="EX26" s="75">
        <v>113.35796579657968</v>
      </c>
      <c r="EY26" s="75" t="s">
        <v>2854</v>
      </c>
      <c r="EZ26" s="75">
        <v>0.19977260883983136</v>
      </c>
      <c r="FA26" s="75">
        <v>9.9767871523994509E-2</v>
      </c>
      <c r="FB26" s="75">
        <v>4.7752143635416175E-2</v>
      </c>
      <c r="FC26" s="75">
        <v>0.1954142782699323</v>
      </c>
      <c r="FD26" s="75">
        <v>0.45729309773082571</v>
      </c>
      <c r="FE26" s="91">
        <v>0.4711191335740072</v>
      </c>
      <c r="FF26" s="91">
        <v>0.52888086642599275</v>
      </c>
      <c r="FG26" s="91" t="e">
        <f>VLOOKUP(A26,#REF!,2,FALSE)</f>
        <v>#REF!</v>
      </c>
      <c r="FH26" s="91" t="e">
        <f>VLOOKUP(A26,#REF!,3,FALSE)</f>
        <v>#REF!</v>
      </c>
      <c r="FI26" s="91" t="e">
        <f>VLOOKUP(A26,#REF!,4,FALSE)</f>
        <v>#REF!</v>
      </c>
      <c r="FJ26" s="91">
        <v>1108</v>
      </c>
      <c r="FK26" s="91">
        <v>2.9783393501805054E-2</v>
      </c>
      <c r="FL26" s="91">
        <v>0.36281588447653429</v>
      </c>
      <c r="FM26" s="91">
        <v>0.41967509025270761</v>
      </c>
      <c r="FN26" s="91">
        <v>0.16696750902527077</v>
      </c>
      <c r="FO26" s="91">
        <v>2.0758122743682311E-2</v>
      </c>
      <c r="FP26" s="75">
        <v>9.8914765244010966E-2</v>
      </c>
      <c r="FQ26" s="75">
        <v>9.3951340191506787E-3</v>
      </c>
      <c r="FR26" s="92">
        <v>0.20789876481685829</v>
      </c>
    </row>
    <row r="27" spans="1:174">
      <c r="A27" s="88" t="s">
        <v>1641</v>
      </c>
      <c r="B27" s="89" t="s">
        <v>1642</v>
      </c>
      <c r="C27" s="89" t="s">
        <v>190</v>
      </c>
      <c r="D27" s="89" t="s">
        <v>191</v>
      </c>
      <c r="E27" s="90" t="s">
        <v>27</v>
      </c>
      <c r="F27" s="90" t="s">
        <v>157</v>
      </c>
      <c r="G27" s="90" t="s">
        <v>41</v>
      </c>
      <c r="H27" s="115">
        <v>16836.405928469769</v>
      </c>
      <c r="I27" s="115">
        <v>245090.84247705739</v>
      </c>
      <c r="J27" s="115">
        <v>558558.9425174545</v>
      </c>
      <c r="K27" s="115">
        <v>164111.4092287294</v>
      </c>
      <c r="L27" s="115">
        <v>984597.60015171103</v>
      </c>
      <c r="M27" s="115">
        <v>3.312098980236049</v>
      </c>
      <c r="N27" s="115">
        <v>-0.17192769690000001</v>
      </c>
      <c r="O27" s="116">
        <v>93</v>
      </c>
      <c r="P27" s="116">
        <v>73</v>
      </c>
      <c r="Q27" s="116">
        <v>203</v>
      </c>
      <c r="R27" s="116"/>
      <c r="S27" s="116">
        <v>1</v>
      </c>
      <c r="T27" s="116">
        <v>370</v>
      </c>
      <c r="U27" s="116">
        <v>0.80000000000000027</v>
      </c>
      <c r="V27" s="116">
        <v>18.200000000000017</v>
      </c>
      <c r="W27" s="115">
        <v>297273</v>
      </c>
      <c r="X27" s="115">
        <v>1.1053661669999999E-2</v>
      </c>
      <c r="Y27" s="115">
        <v>3.7</v>
      </c>
      <c r="Z27" s="116">
        <v>219006</v>
      </c>
      <c r="AA27" s="116">
        <v>0.50049770325927145</v>
      </c>
      <c r="AB27" s="116">
        <v>253</v>
      </c>
      <c r="AC27" s="116">
        <v>256</v>
      </c>
      <c r="AD27" s="116">
        <v>260.89999999999998</v>
      </c>
      <c r="AE27" s="115">
        <v>12296.111100000007</v>
      </c>
      <c r="AF27" s="115">
        <v>0.11857387753134048</v>
      </c>
      <c r="AG27" s="115">
        <v>0.11</v>
      </c>
      <c r="AH27" s="115">
        <v>0.13</v>
      </c>
      <c r="AI27" s="109">
        <v>287005</v>
      </c>
      <c r="AJ27" s="109">
        <v>292268</v>
      </c>
      <c r="AK27" s="109">
        <v>297273</v>
      </c>
      <c r="AL27" s="109">
        <v>3.2006813965932412E-3</v>
      </c>
      <c r="AM27" s="110">
        <f t="shared" si="0"/>
        <v>10268</v>
      </c>
      <c r="AN27" s="110">
        <v>2.6857974824625597E-3</v>
      </c>
      <c r="AO27" s="110">
        <v>5.1488391413068157E-4</v>
      </c>
      <c r="AP27" s="109">
        <v>93751.146900793814</v>
      </c>
      <c r="AQ27" s="109">
        <v>62958.894981981954</v>
      </c>
      <c r="AR27" s="109">
        <v>140562.95811722425</v>
      </c>
      <c r="AS27" s="109">
        <v>66.696908030783518</v>
      </c>
      <c r="AT27" s="109">
        <v>44.790530752402482</v>
      </c>
      <c r="AU27" s="109">
        <v>111.48743878318608</v>
      </c>
      <c r="AV27" s="110">
        <v>4.7972120114722285</v>
      </c>
      <c r="AW27" s="110">
        <v>4.8188582341227413</v>
      </c>
      <c r="AX27" s="110">
        <v>4.5122505736138359E-3</v>
      </c>
      <c r="AY27" s="109">
        <v>0.92091450114634466</v>
      </c>
      <c r="AZ27" s="109">
        <v>0.89407361680862596</v>
      </c>
      <c r="BA27" s="109">
        <v>0.90674426591592538</v>
      </c>
      <c r="BB27" s="110">
        <v>11715</v>
      </c>
      <c r="BC27" s="110">
        <v>21059</v>
      </c>
      <c r="BD27" s="110">
        <v>0.79760990183525404</v>
      </c>
      <c r="BE27" s="109">
        <v>9.5311536680370998E-2</v>
      </c>
      <c r="BF27" s="109">
        <v>0.20043113933085399</v>
      </c>
      <c r="BG27" s="109">
        <v>0.267629806053368</v>
      </c>
      <c r="BH27" s="109">
        <v>4.3748308439568E-2</v>
      </c>
      <c r="BI27" s="109">
        <v>6.0734899914796601E-2</v>
      </c>
      <c r="BJ27" s="109">
        <v>0.27407752381614803</v>
      </c>
      <c r="BK27" s="109">
        <v>5.80667857648937E-2</v>
      </c>
      <c r="BL27" s="109" t="s">
        <v>2887</v>
      </c>
      <c r="BM27" s="108">
        <v>130</v>
      </c>
      <c r="BN27" s="108">
        <v>2.1789401444172584E-2</v>
      </c>
      <c r="BO27" s="108">
        <v>5.0001686283767832E-2</v>
      </c>
      <c r="BP27" s="108">
        <v>155668</v>
      </c>
      <c r="BQ27" s="108">
        <v>148255</v>
      </c>
      <c r="BR27" s="108">
        <v>136977</v>
      </c>
      <c r="BS27" s="108">
        <v>134056</v>
      </c>
      <c r="BT27" s="108">
        <v>1</v>
      </c>
      <c r="BU27" s="47">
        <v>0.62562454282675595</v>
      </c>
      <c r="BV27" s="47">
        <v>0.7586560388588357</v>
      </c>
      <c r="BW27" s="47">
        <v>0.54417752086734461</v>
      </c>
      <c r="BX27" s="47">
        <v>-1.6270434810996437</v>
      </c>
      <c r="BY27" s="47">
        <v>12.367843450908072</v>
      </c>
      <c r="BZ27" s="47">
        <v>0.60519230311656869</v>
      </c>
      <c r="CA27" s="47">
        <v>-1.3337505517753039</v>
      </c>
      <c r="CB27" s="47">
        <v>4.2431645357672849</v>
      </c>
      <c r="CC27" s="47">
        <v>0.25376514470050188</v>
      </c>
      <c r="CD27" s="47">
        <v>1</v>
      </c>
      <c r="CE27" s="108">
        <v>0.43293224048877071</v>
      </c>
      <c r="CF27" s="108">
        <v>0.41243504787325752</v>
      </c>
      <c r="CG27" s="108">
        <v>0.15463271163797174</v>
      </c>
      <c r="CH27" s="47">
        <v>32831</v>
      </c>
      <c r="CI27" s="47">
        <v>6.1598654853521312E-2</v>
      </c>
      <c r="CJ27" s="47">
        <v>14377</v>
      </c>
      <c r="CK27" s="47">
        <v>9153</v>
      </c>
      <c r="CL27" s="47">
        <v>0.38899277518062048</v>
      </c>
      <c r="CM27" s="108">
        <v>2</v>
      </c>
      <c r="CN27" s="47">
        <v>0.17339794425117638</v>
      </c>
      <c r="CO27" s="47">
        <v>1.4315301491633683</v>
      </c>
      <c r="CP27" s="47">
        <v>0.43739429893356935</v>
      </c>
      <c r="CQ27" s="47" t="s">
        <v>2759</v>
      </c>
      <c r="CR27" s="106">
        <v>8.8496989305563609</v>
      </c>
      <c r="CS27" s="107">
        <v>120939.95326496</v>
      </c>
      <c r="CT27" s="107">
        <v>0.16173843635151555</v>
      </c>
      <c r="CU27" s="107">
        <v>0.14160282198820531</v>
      </c>
      <c r="CV27" s="107">
        <v>0.64955983372659842</v>
      </c>
      <c r="CW27" s="106">
        <v>389.99301239252651</v>
      </c>
      <c r="CX27" s="106">
        <v>1069.801945777011</v>
      </c>
      <c r="CY27" s="106">
        <v>14.034752012359009</v>
      </c>
      <c r="CZ27" s="106">
        <v>417.21528349699997</v>
      </c>
      <c r="DA27" s="107">
        <v>71</v>
      </c>
      <c r="DB27" s="107">
        <v>3600</v>
      </c>
      <c r="DC27" s="107">
        <v>0.48082730985124433</v>
      </c>
      <c r="DD27" s="106">
        <v>8439580</v>
      </c>
      <c r="DE27" s="106">
        <v>10869043</v>
      </c>
      <c r="DF27" s="106">
        <v>3.5983173925716684E-2</v>
      </c>
      <c r="DG27" s="107">
        <v>0.15952088690037999</v>
      </c>
      <c r="DH27" s="107">
        <v>0.27481531892764199</v>
      </c>
      <c r="DI27" s="107">
        <v>247213.817590841</v>
      </c>
      <c r="DJ27" s="102">
        <v>10216.9205746756</v>
      </c>
      <c r="DK27" s="102">
        <v>34.368814438834498</v>
      </c>
      <c r="DL27" s="102">
        <v>19.0813326545058</v>
      </c>
      <c r="DM27" s="102">
        <v>7.1487999081964704</v>
      </c>
      <c r="DN27" s="102">
        <v>8.1386818761322406</v>
      </c>
      <c r="DO27" s="102">
        <v>3</v>
      </c>
      <c r="DP27" s="103">
        <v>286</v>
      </c>
      <c r="DQ27" s="103">
        <v>0.13383247543284979</v>
      </c>
      <c r="DR27" s="103">
        <v>11026.75</v>
      </c>
      <c r="DS27" s="103">
        <v>13738.5</v>
      </c>
      <c r="DT27" s="103">
        <v>0.2459246831568685</v>
      </c>
      <c r="DU27" s="103">
        <v>0.38456480830707146</v>
      </c>
      <c r="DV27" s="103">
        <v>0.36357680969538159</v>
      </c>
      <c r="DW27" s="102">
        <v>207</v>
      </c>
      <c r="DX27" s="102" t="s">
        <v>2812</v>
      </c>
      <c r="DY27" s="102">
        <v>170</v>
      </c>
      <c r="DZ27" s="102" t="s">
        <v>2812</v>
      </c>
      <c r="EA27" s="102">
        <v>228</v>
      </c>
      <c r="EB27" s="103">
        <v>21424.60488703553</v>
      </c>
      <c r="EC27" s="103">
        <v>0.13293584144842571</v>
      </c>
      <c r="ED27" s="103">
        <v>6.9389054691574223</v>
      </c>
      <c r="EE27" s="102">
        <v>15.017361111111111</v>
      </c>
      <c r="EF27" s="102">
        <v>23.611111111111111</v>
      </c>
      <c r="EG27" s="102">
        <v>8.59375</v>
      </c>
      <c r="EH27" s="103">
        <v>36780</v>
      </c>
      <c r="EI27" s="103">
        <v>0.24358892646514538</v>
      </c>
      <c r="EJ27" s="103">
        <v>34654</v>
      </c>
      <c r="EK27" s="103">
        <v>4.3371616552201765E-2</v>
      </c>
      <c r="EL27" s="103">
        <v>4.2721010332950629</v>
      </c>
      <c r="EM27" s="102">
        <v>131061</v>
      </c>
      <c r="EN27" s="102">
        <v>12863</v>
      </c>
      <c r="EO27" s="102">
        <v>9.8145138523283049E-2</v>
      </c>
      <c r="EP27" s="102">
        <v>7.5651795728706478E-2</v>
      </c>
      <c r="EQ27" s="102">
        <v>2.2493342794576571E-2</v>
      </c>
      <c r="ER27" s="102">
        <v>0.22918448262458213</v>
      </c>
      <c r="ES27" s="91">
        <v>0.16300000000000001</v>
      </c>
      <c r="ET27" s="91">
        <v>2.6000000000000014</v>
      </c>
      <c r="EU27" s="91">
        <v>23030</v>
      </c>
      <c r="EV27" s="91">
        <v>0.14920159680638712</v>
      </c>
      <c r="EW27" s="75">
        <v>14593</v>
      </c>
      <c r="EX27" s="75">
        <v>110.56229013910779</v>
      </c>
      <c r="EY27" s="75" t="s">
        <v>2854</v>
      </c>
      <c r="EZ27" s="75">
        <v>0.14212293565408071</v>
      </c>
      <c r="FA27" s="75">
        <v>0.22181868018913178</v>
      </c>
      <c r="FB27" s="75">
        <v>0.10792845885013362</v>
      </c>
      <c r="FC27" s="75">
        <v>0.10607825669841706</v>
      </c>
      <c r="FD27" s="75">
        <v>0.42205166860823679</v>
      </c>
      <c r="FE27" s="91">
        <v>0.48606271777003485</v>
      </c>
      <c r="FF27" s="91">
        <v>0.51393728222996515</v>
      </c>
      <c r="FG27" s="91" t="e">
        <f>VLOOKUP(A27,#REF!,2,FALSE)</f>
        <v>#REF!</v>
      </c>
      <c r="FH27" s="91" t="e">
        <f>VLOOKUP(A27,#REF!,3,FALSE)</f>
        <v>#REF!</v>
      </c>
      <c r="FI27" s="91" t="e">
        <f>VLOOKUP(A27,#REF!,4,FALSE)</f>
        <v>#REF!</v>
      </c>
      <c r="FJ27" s="91">
        <v>574</v>
      </c>
      <c r="FK27" s="91">
        <v>4.1811846689895474E-2</v>
      </c>
      <c r="FL27" s="91">
        <v>0.36759581881533099</v>
      </c>
      <c r="FM27" s="91">
        <v>0.37804878048780488</v>
      </c>
      <c r="FN27" s="91">
        <v>0.19337979094076654</v>
      </c>
      <c r="FO27" s="91">
        <v>1.9163763066202089E-2</v>
      </c>
      <c r="FP27" s="75">
        <v>0.13092006337608864</v>
      </c>
      <c r="FQ27" s="75">
        <v>1.1968796358902424E-2</v>
      </c>
      <c r="FR27" s="92">
        <v>0.19428269637673115</v>
      </c>
    </row>
    <row r="28" spans="1:174">
      <c r="A28" s="88" t="s">
        <v>1149</v>
      </c>
      <c r="B28" s="89" t="s">
        <v>1150</v>
      </c>
      <c r="C28" s="89" t="s">
        <v>190</v>
      </c>
      <c r="D28" s="89" t="s">
        <v>191</v>
      </c>
      <c r="E28" s="90" t="s">
        <v>27</v>
      </c>
      <c r="F28" s="90" t="s">
        <v>198</v>
      </c>
      <c r="G28" s="90" t="s">
        <v>33</v>
      </c>
      <c r="H28" s="115">
        <v>10222.50284831072</v>
      </c>
      <c r="I28" s="115">
        <v>432714.20454260922</v>
      </c>
      <c r="J28" s="115">
        <v>522799.60291050252</v>
      </c>
      <c r="K28" s="115">
        <v>133277.3499790577</v>
      </c>
      <c r="L28" s="115">
        <v>1099013.66028048</v>
      </c>
      <c r="M28" s="115">
        <v>2.165433219737471</v>
      </c>
      <c r="N28" s="115">
        <v>-0.2761562166</v>
      </c>
      <c r="O28" s="116">
        <v>321</v>
      </c>
      <c r="P28" s="116">
        <v>2</v>
      </c>
      <c r="Q28" s="116">
        <v>235</v>
      </c>
      <c r="R28" s="116">
        <v>31</v>
      </c>
      <c r="S28" s="116">
        <v>4</v>
      </c>
      <c r="T28" s="116">
        <v>593</v>
      </c>
      <c r="U28" s="116">
        <v>0.39999999999999858</v>
      </c>
      <c r="V28" s="116">
        <v>19.700000000000017</v>
      </c>
      <c r="W28" s="115">
        <v>507526</v>
      </c>
      <c r="X28" s="115">
        <v>2.0964777530000003E-2</v>
      </c>
      <c r="Y28" s="115">
        <v>9.5</v>
      </c>
      <c r="Z28" s="116">
        <v>187450</v>
      </c>
      <c r="AA28" s="116">
        <v>0</v>
      </c>
      <c r="AB28" s="116">
        <v>295.5</v>
      </c>
      <c r="AC28" s="116">
        <v>296.60000000000002</v>
      </c>
      <c r="AD28" s="116">
        <v>301.39999999999998</v>
      </c>
      <c r="AE28" s="115">
        <v>10417.226100000003</v>
      </c>
      <c r="AF28" s="115">
        <v>3.3144212853961193E-2</v>
      </c>
      <c r="AG28" s="115">
        <v>0.11</v>
      </c>
      <c r="AH28" s="115">
        <v>0.2</v>
      </c>
      <c r="AI28" s="109">
        <v>417647</v>
      </c>
      <c r="AJ28" s="109">
        <v>457839</v>
      </c>
      <c r="AK28" s="109">
        <v>507526</v>
      </c>
      <c r="AL28" s="109">
        <v>1.7877131445981798E-2</v>
      </c>
      <c r="AM28" s="110">
        <f t="shared" si="0"/>
        <v>89879</v>
      </c>
      <c r="AN28" s="110">
        <v>6.4705277102565795E-3</v>
      </c>
      <c r="AO28" s="110">
        <v>1.1406603735725218E-2</v>
      </c>
      <c r="AP28" s="109">
        <v>171279.96086650764</v>
      </c>
      <c r="AQ28" s="109">
        <v>86552.090406491843</v>
      </c>
      <c r="AR28" s="109">
        <v>249693.94872700056</v>
      </c>
      <c r="AS28" s="109">
        <v>68.595959869966336</v>
      </c>
      <c r="AT28" s="109">
        <v>34.663271115601759</v>
      </c>
      <c r="AU28" s="109">
        <v>103.25923098556807</v>
      </c>
      <c r="AV28" s="110">
        <v>5.4637185111220825</v>
      </c>
      <c r="AW28" s="110">
        <v>5.1676689921077505</v>
      </c>
      <c r="AX28" s="110">
        <v>-5.4184621409702226E-2</v>
      </c>
      <c r="AY28" s="109">
        <v>0.86125689491795965</v>
      </c>
      <c r="AZ28" s="109">
        <v>0.86473002641510832</v>
      </c>
      <c r="BA28" s="109">
        <v>0.86301846703991636</v>
      </c>
      <c r="BB28" s="110">
        <v>13611</v>
      </c>
      <c r="BC28" s="110">
        <v>28634</v>
      </c>
      <c r="BD28" s="110">
        <v>1.1037396223642642</v>
      </c>
      <c r="BE28" s="109">
        <v>0.10404782680855799</v>
      </c>
      <c r="BF28" s="109">
        <v>0.22343890825419799</v>
      </c>
      <c r="BG28" s="109">
        <v>0.25605066864498</v>
      </c>
      <c r="BH28" s="109">
        <v>6.4526210626523903E-2</v>
      </c>
      <c r="BI28" s="109">
        <v>4.3118896842235702E-2</v>
      </c>
      <c r="BJ28" s="109">
        <v>0.239699268083819</v>
      </c>
      <c r="BK28" s="109">
        <v>6.9118220739685293E-2</v>
      </c>
      <c r="BL28" s="109" t="s">
        <v>2891</v>
      </c>
      <c r="BM28" s="108">
        <v>119.3</v>
      </c>
      <c r="BN28" s="108">
        <v>0.24523284371235943</v>
      </c>
      <c r="BO28" s="108">
        <v>0.22785907153126708</v>
      </c>
      <c r="BP28" s="108">
        <v>245104</v>
      </c>
      <c r="BQ28" s="108">
        <v>199619</v>
      </c>
      <c r="BR28" s="108">
        <v>238812</v>
      </c>
      <c r="BS28" s="108">
        <v>191781</v>
      </c>
      <c r="BT28" s="108">
        <v>2</v>
      </c>
      <c r="BU28" s="47">
        <v>0.59601970106376112</v>
      </c>
      <c r="BV28" s="47">
        <v>0.71552080734575285</v>
      </c>
      <c r="BW28" s="47">
        <v>0.56927824486298217</v>
      </c>
      <c r="BX28" s="47">
        <v>2.274863872065358</v>
      </c>
      <c r="BY28" s="47">
        <v>14.194466688756179</v>
      </c>
      <c r="BZ28" s="47">
        <v>0.56991309057988515</v>
      </c>
      <c r="CA28" s="47">
        <v>-1.0531053478475716</v>
      </c>
      <c r="CB28" s="47">
        <v>5.4332316583432183</v>
      </c>
      <c r="CC28" s="47">
        <v>0.26060432051228344</v>
      </c>
      <c r="CD28" s="47">
        <v>3</v>
      </c>
      <c r="CE28" s="108">
        <v>0.3834513966992466</v>
      </c>
      <c r="CF28" s="108">
        <v>0.44515537381593251</v>
      </c>
      <c r="CG28" s="108">
        <v>0.17139322948482094</v>
      </c>
      <c r="CH28" s="47">
        <v>82862</v>
      </c>
      <c r="CI28" s="47">
        <v>8.595992293880976E-2</v>
      </c>
      <c r="CJ28" s="47">
        <v>33691</v>
      </c>
      <c r="CK28" s="47">
        <v>25570</v>
      </c>
      <c r="CL28" s="47">
        <v>0.43148107524341472</v>
      </c>
      <c r="CM28" s="108">
        <v>3</v>
      </c>
      <c r="CN28" s="47">
        <v>0.18188250317815502</v>
      </c>
      <c r="CO28" s="47">
        <v>2.1982164986433244</v>
      </c>
      <c r="CP28" s="47">
        <v>0.47479047186254264</v>
      </c>
      <c r="CQ28" s="47" t="s">
        <v>2761</v>
      </c>
      <c r="CR28" s="106">
        <v>9.2945443767936187</v>
      </c>
      <c r="CS28" s="107">
        <v>209272.72295261</v>
      </c>
      <c r="CT28" s="107">
        <v>0.15112778900068091</v>
      </c>
      <c r="CU28" s="107">
        <v>0.15418038466449641</v>
      </c>
      <c r="CV28" s="107">
        <v>0.62633996599060959</v>
      </c>
      <c r="CW28" s="106">
        <v>439.20183041343631</v>
      </c>
      <c r="CX28" s="106">
        <v>960.54728132262369</v>
      </c>
      <c r="CY28" s="106">
        <v>8.3123647686128397</v>
      </c>
      <c r="CZ28" s="106">
        <v>421.8741241555</v>
      </c>
      <c r="DA28" s="107">
        <v>94</v>
      </c>
      <c r="DB28" s="107">
        <v>7314</v>
      </c>
      <c r="DC28" s="107">
        <v>0.54561993399112185</v>
      </c>
      <c r="DD28" s="106">
        <v>8150686</v>
      </c>
      <c r="DE28" s="106">
        <v>10558820</v>
      </c>
      <c r="DF28" s="106">
        <v>3.6931461965287342E-2</v>
      </c>
      <c r="DG28" s="107">
        <v>0.126619744851482</v>
      </c>
      <c r="DH28" s="107">
        <v>0.35952856870550298</v>
      </c>
      <c r="DI28" s="107">
        <v>402773.43479184998</v>
      </c>
      <c r="DJ28" s="102">
        <v>14455.240346319601</v>
      </c>
      <c r="DK28" s="102">
        <v>28.481773044769401</v>
      </c>
      <c r="DL28" s="102">
        <v>10.0442308891959</v>
      </c>
      <c r="DM28" s="102">
        <v>9.5290544072394496</v>
      </c>
      <c r="DN28" s="102">
        <v>8.9084877483340694</v>
      </c>
      <c r="DO28" s="102">
        <v>1</v>
      </c>
      <c r="DP28" s="103">
        <v>-2554.25</v>
      </c>
      <c r="DQ28" s="103">
        <v>-0.36718778077268638</v>
      </c>
      <c r="DR28" s="103">
        <v>48661.25</v>
      </c>
      <c r="DS28" s="103">
        <v>44514.5</v>
      </c>
      <c r="DT28" s="103">
        <v>-8.5216676513653056E-2</v>
      </c>
      <c r="DU28" s="103">
        <v>0.456050759074212</v>
      </c>
      <c r="DV28" s="103">
        <v>0.3561592290152647</v>
      </c>
      <c r="DW28" s="102">
        <v>116</v>
      </c>
      <c r="DX28" s="102" t="s">
        <v>2812</v>
      </c>
      <c r="DY28" s="102">
        <v>107</v>
      </c>
      <c r="DZ28" s="102" t="s">
        <v>2812</v>
      </c>
      <c r="EA28" s="102">
        <v>135</v>
      </c>
      <c r="EB28" s="103">
        <v>8406.2068758714595</v>
      </c>
      <c r="EC28" s="103">
        <v>3.0673653913190001E-2</v>
      </c>
      <c r="ED28" s="103">
        <v>8.3990206497276034</v>
      </c>
      <c r="EE28" s="102">
        <v>19.564250778123611</v>
      </c>
      <c r="EF28" s="102">
        <v>28.012449977767901</v>
      </c>
      <c r="EG28" s="102">
        <v>8.4481991996442858</v>
      </c>
      <c r="EH28" s="103">
        <v>42524</v>
      </c>
      <c r="EI28" s="103">
        <v>0.16979733774865657</v>
      </c>
      <c r="EJ28" s="103">
        <v>33883</v>
      </c>
      <c r="EK28" s="103">
        <v>0.17867367116252988</v>
      </c>
      <c r="EL28" s="103">
        <v>10.180273141122914</v>
      </c>
      <c r="EM28" s="102">
        <v>239749</v>
      </c>
      <c r="EN28" s="102">
        <v>24529</v>
      </c>
      <c r="EO28" s="102">
        <v>0.10231116709558746</v>
      </c>
      <c r="EP28" s="102">
        <v>8.5310053430879801E-2</v>
      </c>
      <c r="EQ28" s="102">
        <v>1.7001113664707673E-2</v>
      </c>
      <c r="ER28" s="102">
        <v>0.16617065514289209</v>
      </c>
      <c r="ES28" s="91">
        <v>0.2</v>
      </c>
      <c r="ET28" s="91">
        <v>1.1999999999999993</v>
      </c>
      <c r="EU28" s="91">
        <v>22460</v>
      </c>
      <c r="EV28" s="91">
        <v>0.16252587991718426</v>
      </c>
      <c r="EW28" s="75">
        <v>21527</v>
      </c>
      <c r="EX28" s="75">
        <v>112.94621173410137</v>
      </c>
      <c r="EY28" s="75" t="s">
        <v>2854</v>
      </c>
      <c r="EZ28" s="75">
        <v>0.18771774980257352</v>
      </c>
      <c r="FA28" s="75">
        <v>8.1293259627444603E-2</v>
      </c>
      <c r="FB28" s="75">
        <v>4.2644121335996654E-2</v>
      </c>
      <c r="FC28" s="75">
        <v>0.18906489524782832</v>
      </c>
      <c r="FD28" s="75">
        <v>0.49927997398615692</v>
      </c>
      <c r="FE28" s="91">
        <v>0.48459715639810425</v>
      </c>
      <c r="FF28" s="91">
        <v>0.5154028436018957</v>
      </c>
      <c r="FG28" s="91" t="e">
        <f>VLOOKUP(A28,#REF!,2,FALSE)</f>
        <v>#REF!</v>
      </c>
      <c r="FH28" s="91" t="e">
        <f>VLOOKUP(A28,#REF!,3,FALSE)</f>
        <v>#REF!</v>
      </c>
      <c r="FI28" s="91" t="e">
        <f>VLOOKUP(A28,#REF!,4,FALSE)</f>
        <v>#REF!</v>
      </c>
      <c r="FJ28" s="91">
        <v>844</v>
      </c>
      <c r="FK28" s="91">
        <v>3.6729857819905211E-2</v>
      </c>
      <c r="FL28" s="91">
        <v>0.31516587677725116</v>
      </c>
      <c r="FM28" s="91">
        <v>0.41113744075829384</v>
      </c>
      <c r="FN28" s="91">
        <v>0.20497630331753555</v>
      </c>
      <c r="FO28" s="91">
        <v>3.1990521327014215E-2</v>
      </c>
      <c r="FP28" s="75">
        <v>0.1092574567608359</v>
      </c>
      <c r="FQ28" s="75">
        <v>7.3454364899532242E-3</v>
      </c>
      <c r="FR28" s="92">
        <v>0.1523606672367524</v>
      </c>
    </row>
    <row r="29" spans="1:174">
      <c r="A29" s="88" t="s">
        <v>1385</v>
      </c>
      <c r="B29" s="89" t="s">
        <v>1386</v>
      </c>
      <c r="C29" s="89" t="s">
        <v>190</v>
      </c>
      <c r="D29" s="89" t="s">
        <v>191</v>
      </c>
      <c r="E29" s="90" t="s">
        <v>27</v>
      </c>
      <c r="F29" s="90" t="s">
        <v>136</v>
      </c>
      <c r="G29" s="90" t="s">
        <v>61</v>
      </c>
      <c r="H29" s="115">
        <v>8620.4628450207074</v>
      </c>
      <c r="I29" s="115">
        <v>153270.86461933749</v>
      </c>
      <c r="J29" s="115">
        <v>547899.04539416952</v>
      </c>
      <c r="K29" s="115">
        <v>570954.53442303569</v>
      </c>
      <c r="L29" s="115">
        <v>1280744.9072815629</v>
      </c>
      <c r="M29" s="115">
        <v>4.975466983985064</v>
      </c>
      <c r="N29" s="115">
        <v>-0.22006208229999999</v>
      </c>
      <c r="O29" s="116">
        <v>120</v>
      </c>
      <c r="P29" s="116">
        <v>29</v>
      </c>
      <c r="Q29" s="116">
        <v>137</v>
      </c>
      <c r="R29" s="116"/>
      <c r="S29" s="116">
        <v>3</v>
      </c>
      <c r="T29" s="116">
        <v>289</v>
      </c>
      <c r="U29" s="116">
        <v>1.1000000000000005</v>
      </c>
      <c r="V29" s="116">
        <v>27.4</v>
      </c>
      <c r="W29" s="115">
        <v>257412</v>
      </c>
      <c r="X29" s="115">
        <v>3.2538893390000004E-2</v>
      </c>
      <c r="Y29" s="115">
        <v>3.4</v>
      </c>
      <c r="Z29" s="116">
        <v>117006</v>
      </c>
      <c r="AA29" s="116">
        <v>0.62421585217852071</v>
      </c>
      <c r="AB29" s="116">
        <v>231.20000000000002</v>
      </c>
      <c r="AC29" s="116">
        <v>231.3</v>
      </c>
      <c r="AD29" s="116">
        <v>237.2</v>
      </c>
      <c r="AE29" s="115">
        <v>2945.3008999999993</v>
      </c>
      <c r="AF29" s="115">
        <v>3.8151566062176158E-2</v>
      </c>
      <c r="AG29" s="115">
        <v>0.08</v>
      </c>
      <c r="AH29" s="115">
        <v>0.13</v>
      </c>
      <c r="AI29" s="109">
        <v>256956</v>
      </c>
      <c r="AJ29" s="109">
        <v>256558</v>
      </c>
      <c r="AK29" s="109">
        <v>257412</v>
      </c>
      <c r="AL29" s="109">
        <v>1.6119936484737529E-4</v>
      </c>
      <c r="AM29" s="110">
        <f t="shared" si="0"/>
        <v>456</v>
      </c>
      <c r="AN29" s="110">
        <v>2.8945724201259182E-3</v>
      </c>
      <c r="AO29" s="110">
        <v>-2.7333730552785429E-3</v>
      </c>
      <c r="AP29" s="109">
        <v>88628.953381994099</v>
      </c>
      <c r="AQ29" s="109">
        <v>47788.800530329994</v>
      </c>
      <c r="AR29" s="109">
        <v>120994.24608767591</v>
      </c>
      <c r="AS29" s="109">
        <v>73.250552193838217</v>
      </c>
      <c r="AT29" s="109">
        <v>39.49675466030083</v>
      </c>
      <c r="AU29" s="109">
        <v>112.74730685413917</v>
      </c>
      <c r="AV29" s="110">
        <v>5.554900643000793</v>
      </c>
      <c r="AW29" s="110">
        <v>5.5221706547060752</v>
      </c>
      <c r="AX29" s="110">
        <v>-5.8920924780099934E-3</v>
      </c>
      <c r="AY29" s="109">
        <v>1.0657050232211698</v>
      </c>
      <c r="AZ29" s="109">
        <v>0.99718148528034023</v>
      </c>
      <c r="BA29" s="109">
        <v>1.0293932419401968</v>
      </c>
      <c r="BB29" s="110">
        <v>7825</v>
      </c>
      <c r="BC29" s="110">
        <v>13089</v>
      </c>
      <c r="BD29" s="110">
        <v>0.67271565495207675</v>
      </c>
      <c r="BE29" s="109">
        <v>9.9636994156487704E-2</v>
      </c>
      <c r="BF29" s="109">
        <v>0.21020342276544099</v>
      </c>
      <c r="BG29" s="109">
        <v>0.26429708805539298</v>
      </c>
      <c r="BH29" s="109">
        <v>4.1672432033216598E-2</v>
      </c>
      <c r="BI29" s="109">
        <v>4.8011126383025897E-2</v>
      </c>
      <c r="BJ29" s="109">
        <v>0.26148951418698302</v>
      </c>
      <c r="BK29" s="109">
        <v>7.46894224194527E-2</v>
      </c>
      <c r="BL29" s="109" t="s">
        <v>2887</v>
      </c>
      <c r="BM29" s="108">
        <v>138.5</v>
      </c>
      <c r="BN29" s="108">
        <v>-3.5413788773075473E-2</v>
      </c>
      <c r="BO29" s="108">
        <v>-4.1701417848206837E-4</v>
      </c>
      <c r="BP29" s="108">
        <v>139026</v>
      </c>
      <c r="BQ29" s="108">
        <v>139084</v>
      </c>
      <c r="BR29" s="108">
        <v>115215</v>
      </c>
      <c r="BS29" s="108">
        <v>119445</v>
      </c>
      <c r="BT29" s="108">
        <v>5</v>
      </c>
      <c r="BU29" s="47">
        <v>0.57235313785011155</v>
      </c>
      <c r="BV29" s="47">
        <v>0.72561349148658183</v>
      </c>
      <c r="BW29" s="47">
        <v>0.54543129929289169</v>
      </c>
      <c r="BX29" s="47">
        <v>-0.86031111852897801</v>
      </c>
      <c r="BY29" s="47">
        <v>10.553855459073997</v>
      </c>
      <c r="BZ29" s="47">
        <v>0.55895101419245019</v>
      </c>
      <c r="CA29" s="47">
        <v>-0.48308274248427541</v>
      </c>
      <c r="CB29" s="47">
        <v>2.7491927385505988</v>
      </c>
      <c r="CC29" s="47">
        <v>0.26741590915347413</v>
      </c>
      <c r="CD29" s="47">
        <v>1</v>
      </c>
      <c r="CE29" s="108">
        <v>0.37110763253331031</v>
      </c>
      <c r="CF29" s="108">
        <v>0.48552256480841971</v>
      </c>
      <c r="CG29" s="108">
        <v>0.14336980265826998</v>
      </c>
      <c r="CH29" s="47">
        <v>50891</v>
      </c>
      <c r="CI29" s="47">
        <v>-4.1247642991829037E-4</v>
      </c>
      <c r="CJ29" s="47">
        <v>19372</v>
      </c>
      <c r="CK29" s="47">
        <v>18497</v>
      </c>
      <c r="CL29" s="47">
        <v>0.48844701470860069</v>
      </c>
      <c r="CM29" s="108">
        <v>6</v>
      </c>
      <c r="CN29" s="47">
        <v>0.1448160640544715</v>
      </c>
      <c r="CO29" s="47">
        <v>0.31516387362000309</v>
      </c>
      <c r="CP29" s="47">
        <v>0.50436591747312676</v>
      </c>
      <c r="CQ29" s="47" t="s">
        <v>2761</v>
      </c>
      <c r="CR29" s="106">
        <v>9.6379507669194986</v>
      </c>
      <c r="CS29" s="107">
        <v>100814.28001543001</v>
      </c>
      <c r="CT29" s="107">
        <v>0.16986993210980533</v>
      </c>
      <c r="CU29" s="107">
        <v>0.16425042865004455</v>
      </c>
      <c r="CV29" s="107">
        <v>0.62740208715500601</v>
      </c>
      <c r="CW29" s="106">
        <v>143.84043905215199</v>
      </c>
      <c r="CX29" s="106">
        <v>1886.722714216251</v>
      </c>
      <c r="CY29" s="106">
        <v>10.542904898858639</v>
      </c>
      <c r="CZ29" s="106">
        <v>271.38702358249998</v>
      </c>
      <c r="DA29" s="107">
        <v>45</v>
      </c>
      <c r="DB29" s="107">
        <v>3265</v>
      </c>
      <c r="DC29" s="107">
        <v>0.53485398877254209</v>
      </c>
      <c r="DD29" s="106">
        <v>7974307</v>
      </c>
      <c r="DE29" s="106">
        <v>9331762</v>
      </c>
      <c r="DF29" s="106">
        <v>2.1278573172565339E-2</v>
      </c>
      <c r="DG29" s="107">
        <v>0.12537480010025301</v>
      </c>
      <c r="DH29" s="107">
        <v>0.361278672065796</v>
      </c>
      <c r="DI29" s="107">
        <v>219337.158617843</v>
      </c>
      <c r="DJ29" s="102">
        <v>7858.9565525249</v>
      </c>
      <c r="DK29" s="102">
        <v>30.530653398151198</v>
      </c>
      <c r="DL29" s="102">
        <v>14.8347745780789</v>
      </c>
      <c r="DM29" s="102">
        <v>4.90469256485411</v>
      </c>
      <c r="DN29" s="102">
        <v>10.7911862552182</v>
      </c>
      <c r="DO29" s="102">
        <v>1</v>
      </c>
      <c r="DP29" s="103">
        <v>-86</v>
      </c>
      <c r="DQ29" s="103">
        <v>-5.7448229792919171E-2</v>
      </c>
      <c r="DR29" s="103">
        <v>27594</v>
      </c>
      <c r="DS29" s="103">
        <v>28679.25</v>
      </c>
      <c r="DT29" s="103">
        <v>3.9329202000434868E-2</v>
      </c>
      <c r="DU29" s="103">
        <v>0.41370406610132637</v>
      </c>
      <c r="DV29" s="103">
        <v>0.33967938492115379</v>
      </c>
      <c r="DW29" s="102">
        <v>126</v>
      </c>
      <c r="DX29" s="102" t="s">
        <v>2813</v>
      </c>
      <c r="DY29" s="102">
        <v>90</v>
      </c>
      <c r="DZ29" s="102" t="s">
        <v>2812</v>
      </c>
      <c r="EA29" s="102">
        <v>110</v>
      </c>
      <c r="EB29" s="103">
        <v>26897.765386847888</v>
      </c>
      <c r="EC29" s="103">
        <v>0.18005666825215311</v>
      </c>
      <c r="ED29" s="103">
        <v>8.4062889606219393</v>
      </c>
      <c r="EE29" s="102">
        <v>11.17957746478873</v>
      </c>
      <c r="EF29" s="102">
        <v>21.637323943661968</v>
      </c>
      <c r="EG29" s="102">
        <v>10.45774647887324</v>
      </c>
      <c r="EH29" s="103">
        <v>29743</v>
      </c>
      <c r="EI29" s="103">
        <v>0.22424700229766772</v>
      </c>
      <c r="EJ29" s="103">
        <v>29424</v>
      </c>
      <c r="EK29" s="103">
        <v>4.5846927678085916E-2</v>
      </c>
      <c r="EL29" s="103">
        <v>4.400707427993936</v>
      </c>
      <c r="EM29" s="102">
        <v>122103</v>
      </c>
      <c r="EN29" s="102">
        <v>11808</v>
      </c>
      <c r="EO29" s="102">
        <v>9.6705240657477709E-2</v>
      </c>
      <c r="EP29" s="102">
        <v>6.96379286340221E-2</v>
      </c>
      <c r="EQ29" s="102">
        <v>2.7067312023455609E-2</v>
      </c>
      <c r="ER29" s="102">
        <v>0.27989498644986449</v>
      </c>
      <c r="ES29" s="91">
        <v>0.192</v>
      </c>
      <c r="ET29" s="91">
        <v>2.6999999999999993</v>
      </c>
      <c r="EU29" s="91">
        <v>22710</v>
      </c>
      <c r="EV29" s="91">
        <v>0.13834586466165422</v>
      </c>
      <c r="EW29" s="75">
        <v>11559</v>
      </c>
      <c r="EX29" s="75">
        <v>112.04324768578599</v>
      </c>
      <c r="EY29" s="75" t="s">
        <v>2854</v>
      </c>
      <c r="EZ29" s="75">
        <v>0.15693399082965653</v>
      </c>
      <c r="FA29" s="75">
        <v>0.13175880266459036</v>
      </c>
      <c r="FB29" s="75">
        <v>0.14369755169132278</v>
      </c>
      <c r="FC29" s="75">
        <v>0.1883380915304092</v>
      </c>
      <c r="FD29" s="75">
        <v>0.37927156328402112</v>
      </c>
      <c r="FE29" s="91">
        <v>0.46345811051693403</v>
      </c>
      <c r="FF29" s="91">
        <v>0.53654188948306591</v>
      </c>
      <c r="FG29" s="91" t="e">
        <f>VLOOKUP(A29,#REF!,2,FALSE)</f>
        <v>#REF!</v>
      </c>
      <c r="FH29" s="91" t="e">
        <f>VLOOKUP(A29,#REF!,3,FALSE)</f>
        <v>#REF!</v>
      </c>
      <c r="FI29" s="91" t="e">
        <f>VLOOKUP(A29,#REF!,4,FALSE)</f>
        <v>#REF!</v>
      </c>
      <c r="FJ29" s="91">
        <v>561</v>
      </c>
      <c r="FK29" s="91">
        <v>4.0998217468805706E-2</v>
      </c>
      <c r="FL29" s="91">
        <v>0.32263814616755793</v>
      </c>
      <c r="FM29" s="91">
        <v>0.37076648841354726</v>
      </c>
      <c r="FN29" s="91">
        <v>0.23351158645276293</v>
      </c>
      <c r="FO29" s="91">
        <v>3.2085561497326207E-2</v>
      </c>
      <c r="FP29" s="75">
        <v>0.13698662067036502</v>
      </c>
      <c r="FQ29" s="75">
        <v>1.2244961384861622E-2</v>
      </c>
      <c r="FR29" s="92">
        <v>0.16707068823520271</v>
      </c>
    </row>
    <row r="30" spans="1:174">
      <c r="A30" s="88" t="s">
        <v>2545</v>
      </c>
      <c r="B30" s="89" t="s">
        <v>2546</v>
      </c>
      <c r="C30" s="89" t="s">
        <v>190</v>
      </c>
      <c r="D30" s="89" t="s">
        <v>191</v>
      </c>
      <c r="E30" s="90" t="s">
        <v>27</v>
      </c>
      <c r="F30" s="90" t="s">
        <v>118</v>
      </c>
      <c r="G30" s="90" t="s">
        <v>61</v>
      </c>
      <c r="H30" s="115">
        <v>27001.527788389289</v>
      </c>
      <c r="I30" s="115">
        <v>224470.62548244151</v>
      </c>
      <c r="J30" s="115">
        <v>582364.97055483377</v>
      </c>
      <c r="K30" s="115">
        <v>196634.24613094679</v>
      </c>
      <c r="L30" s="115">
        <v>1030471.369956611</v>
      </c>
      <c r="M30" s="115">
        <v>4.4998946281713517</v>
      </c>
      <c r="N30" s="115">
        <v>-0.2999368972</v>
      </c>
      <c r="O30" s="116">
        <v>213</v>
      </c>
      <c r="P30" s="116">
        <v>53</v>
      </c>
      <c r="Q30" s="116">
        <v>185</v>
      </c>
      <c r="R30" s="116"/>
      <c r="S30" s="116">
        <v>1</v>
      </c>
      <c r="T30" s="116">
        <v>452</v>
      </c>
      <c r="U30" s="116">
        <v>1</v>
      </c>
      <c r="V30" s="116">
        <v>23.300000000000011</v>
      </c>
      <c r="W30" s="115">
        <v>228999</v>
      </c>
      <c r="X30" s="115">
        <v>1.876673232E-2</v>
      </c>
      <c r="Y30" s="115">
        <v>3</v>
      </c>
      <c r="Z30" s="116">
        <v>151042</v>
      </c>
      <c r="AA30" s="116">
        <v>1.8345890547000171E-2</v>
      </c>
      <c r="AB30" s="116">
        <v>232.5</v>
      </c>
      <c r="AC30" s="116">
        <v>234.10000000000002</v>
      </c>
      <c r="AD30" s="116">
        <v>238.5</v>
      </c>
      <c r="AE30" s="115">
        <v>13323.104500000003</v>
      </c>
      <c r="AF30" s="115">
        <v>0.20064916415662656</v>
      </c>
      <c r="AG30" s="115">
        <v>0.08</v>
      </c>
      <c r="AH30" s="115">
        <v>0.16</v>
      </c>
      <c r="AI30" s="109">
        <v>225336</v>
      </c>
      <c r="AJ30" s="109">
        <v>222224</v>
      </c>
      <c r="AK30" s="109">
        <v>228999</v>
      </c>
      <c r="AL30" s="109">
        <v>1.4669854363262846E-3</v>
      </c>
      <c r="AM30" s="110">
        <f t="shared" si="0"/>
        <v>3663</v>
      </c>
      <c r="AN30" s="110">
        <v>2.9774298462963422E-3</v>
      </c>
      <c r="AO30" s="110">
        <v>-1.5104444099700576E-3</v>
      </c>
      <c r="AP30" s="109">
        <v>68232.158337825298</v>
      </c>
      <c r="AQ30" s="109">
        <v>43970.486745904833</v>
      </c>
      <c r="AR30" s="109">
        <v>116796.35491626989</v>
      </c>
      <c r="AS30" s="109">
        <v>58.419766941134618</v>
      </c>
      <c r="AT30" s="109">
        <v>37.647139568205553</v>
      </c>
      <c r="AU30" s="109">
        <v>96.066906509340072</v>
      </c>
      <c r="AV30" s="110">
        <v>4.9715783725352054</v>
      </c>
      <c r="AW30" s="110">
        <v>4.8285567610721083</v>
      </c>
      <c r="AX30" s="110">
        <v>-2.8767848104980131E-2</v>
      </c>
      <c r="AY30" s="109">
        <v>1.1097018328185209</v>
      </c>
      <c r="AZ30" s="109">
        <v>1.1495913454638991</v>
      </c>
      <c r="BA30" s="109">
        <v>1.1295701648393228</v>
      </c>
      <c r="BB30" s="110">
        <v>6618</v>
      </c>
      <c r="BC30" s="110">
        <v>12934</v>
      </c>
      <c r="BD30" s="110">
        <v>0.9543668782109398</v>
      </c>
      <c r="BE30" s="109">
        <v>9.0181899974228596E-2</v>
      </c>
      <c r="BF30" s="109">
        <v>0.19958082464636301</v>
      </c>
      <c r="BG30" s="109">
        <v>0.26238490498003902</v>
      </c>
      <c r="BH30" s="109">
        <v>4.9098508296216502E-2</v>
      </c>
      <c r="BI30" s="109">
        <v>6.5821690716224193E-2</v>
      </c>
      <c r="BJ30" s="109">
        <v>0.26987409047188299</v>
      </c>
      <c r="BK30" s="109">
        <v>6.3058080915045195E-2</v>
      </c>
      <c r="BL30" s="109" t="s">
        <v>2887</v>
      </c>
      <c r="BM30" s="108">
        <v>124.4</v>
      </c>
      <c r="BN30" s="108">
        <v>-1.479506100679477E-2</v>
      </c>
      <c r="BO30" s="108">
        <v>-1.0444867809753001E-2</v>
      </c>
      <c r="BP30" s="108">
        <v>118426</v>
      </c>
      <c r="BQ30" s="108">
        <v>119676</v>
      </c>
      <c r="BR30" s="108">
        <v>107876</v>
      </c>
      <c r="BS30" s="108">
        <v>109496</v>
      </c>
      <c r="BT30" s="108">
        <v>5</v>
      </c>
      <c r="BU30" s="47">
        <v>0.62816516424313362</v>
      </c>
      <c r="BV30" s="47">
        <v>0.73957573072145721</v>
      </c>
      <c r="BW30" s="47">
        <v>0.53163073068642985</v>
      </c>
      <c r="BX30" s="47">
        <v>-1.1293636438497123</v>
      </c>
      <c r="BY30" s="47">
        <v>10.522951730108726</v>
      </c>
      <c r="BZ30" s="47">
        <v>0.59956641027448554</v>
      </c>
      <c r="CA30" s="47">
        <v>-0.46717746438850227</v>
      </c>
      <c r="CB30" s="47">
        <v>5.7397157582334764</v>
      </c>
      <c r="CC30" s="47">
        <v>0.26385322703004388</v>
      </c>
      <c r="CD30" s="47">
        <v>1</v>
      </c>
      <c r="CE30" s="108">
        <v>0.44759229417712232</v>
      </c>
      <c r="CF30" s="108">
        <v>0.37546171855149296</v>
      </c>
      <c r="CG30" s="108">
        <v>0.17694598727138477</v>
      </c>
      <c r="CH30" s="47">
        <v>22224</v>
      </c>
      <c r="CI30" s="47">
        <v>-2.2390357629877271E-2</v>
      </c>
      <c r="CJ30" s="47">
        <v>10263</v>
      </c>
      <c r="CK30" s="47">
        <v>5473</v>
      </c>
      <c r="CL30" s="47">
        <v>0.34780122013218101</v>
      </c>
      <c r="CM30" s="108">
        <v>6</v>
      </c>
      <c r="CN30" s="47">
        <v>0.13687916450073248</v>
      </c>
      <c r="CO30" s="47">
        <v>-2.213263838325382</v>
      </c>
      <c r="CP30" s="47">
        <v>0.49913756438731632</v>
      </c>
      <c r="CQ30" s="47" t="s">
        <v>2761</v>
      </c>
      <c r="CR30" s="106">
        <v>10.787569617193226</v>
      </c>
      <c r="CS30" s="107">
        <v>96604.538815969994</v>
      </c>
      <c r="CT30" s="107">
        <v>0.1723029709432071</v>
      </c>
      <c r="CU30" s="107">
        <v>0.1088033598828424</v>
      </c>
      <c r="CV30" s="107">
        <v>0.68258718899850579</v>
      </c>
      <c r="CW30" s="106">
        <v>323.41808715545778</v>
      </c>
      <c r="CX30" s="106">
        <v>741.20707798963167</v>
      </c>
      <c r="CY30" s="106">
        <v>10.468158173157962</v>
      </c>
      <c r="CZ30" s="106">
        <v>239.7197753495</v>
      </c>
      <c r="DA30" s="107">
        <v>78</v>
      </c>
      <c r="DB30" s="107">
        <v>3219</v>
      </c>
      <c r="DC30" s="107">
        <v>0.45064998347996421</v>
      </c>
      <c r="DD30" s="106">
        <v>7301569</v>
      </c>
      <c r="DE30" s="106">
        <v>9730695</v>
      </c>
      <c r="DF30" s="106">
        <v>4.1585685213684893E-2</v>
      </c>
      <c r="DG30" s="107">
        <v>0.12349882441701199</v>
      </c>
      <c r="DH30" s="107">
        <v>0.312406547840267</v>
      </c>
      <c r="DI30" s="107">
        <v>186299.98757342901</v>
      </c>
      <c r="DJ30" s="102">
        <v>5617.2623643892102</v>
      </c>
      <c r="DK30" s="102">
        <v>24.5296370918179</v>
      </c>
      <c r="DL30" s="102">
        <v>17.721297313527302</v>
      </c>
      <c r="DM30" s="102">
        <v>4.1904387827458898</v>
      </c>
      <c r="DN30" s="102">
        <v>2.6179009955446602</v>
      </c>
      <c r="DO30" s="102">
        <v>3</v>
      </c>
      <c r="DP30" s="103">
        <v>142</v>
      </c>
      <c r="DQ30" s="103">
        <v>8.9873417721518981E-2</v>
      </c>
      <c r="DR30" s="103">
        <v>27594</v>
      </c>
      <c r="DS30" s="103">
        <v>28679.25</v>
      </c>
      <c r="DT30" s="103">
        <v>3.9329202000434868E-2</v>
      </c>
      <c r="DU30" s="103">
        <v>0.41370406610132637</v>
      </c>
      <c r="DV30" s="103">
        <v>0.33967938492115379</v>
      </c>
      <c r="DW30" s="102">
        <v>178</v>
      </c>
      <c r="DX30" s="102" t="s">
        <v>2812</v>
      </c>
      <c r="DY30" s="102">
        <v>176</v>
      </c>
      <c r="DZ30" s="102" t="s">
        <v>2814</v>
      </c>
      <c r="EA30" s="102">
        <v>240</v>
      </c>
      <c r="EB30" s="103">
        <v>17275.456812781191</v>
      </c>
      <c r="EC30" s="103">
        <v>0.14303835075786539</v>
      </c>
      <c r="ED30" s="103">
        <v>6.5146982182787481</v>
      </c>
      <c r="EE30" s="102">
        <v>14.34782608695652</v>
      </c>
      <c r="EF30" s="102">
        <v>22.50434782608696</v>
      </c>
      <c r="EG30" s="102">
        <v>8.1565217391304348</v>
      </c>
      <c r="EH30" s="103">
        <v>29028</v>
      </c>
      <c r="EI30" s="103">
        <v>0.26430718279111592</v>
      </c>
      <c r="EJ30" s="103">
        <v>27735</v>
      </c>
      <c r="EK30" s="103">
        <v>5.3686677483324327E-2</v>
      </c>
      <c r="EL30" s="103">
        <v>5.6214209968186637</v>
      </c>
      <c r="EM30" s="102">
        <v>95679</v>
      </c>
      <c r="EN30" s="102">
        <v>10309</v>
      </c>
      <c r="EO30" s="102">
        <v>0.10774569132202469</v>
      </c>
      <c r="EP30" s="102">
        <v>7.9369558628330145E-2</v>
      </c>
      <c r="EQ30" s="102">
        <v>2.8376132693694541E-2</v>
      </c>
      <c r="ER30" s="102">
        <v>0.26336211077699095</v>
      </c>
      <c r="ES30" s="91">
        <v>0.187</v>
      </c>
      <c r="ET30" s="91">
        <v>2.5</v>
      </c>
      <c r="EU30" s="91">
        <v>22980</v>
      </c>
      <c r="EV30" s="91">
        <v>0.15419387242591664</v>
      </c>
      <c r="EW30" s="75">
        <v>11178</v>
      </c>
      <c r="EX30" s="75">
        <v>104.78833422794777</v>
      </c>
      <c r="EY30" s="75" t="s">
        <v>2855</v>
      </c>
      <c r="EZ30" s="75">
        <v>0.25237072821613882</v>
      </c>
      <c r="FA30" s="75">
        <v>0.12587224906065486</v>
      </c>
      <c r="FB30" s="75">
        <v>3.6410806942207906E-2</v>
      </c>
      <c r="FC30" s="75">
        <v>0.33064949006977995</v>
      </c>
      <c r="FD30" s="75">
        <v>0.25469672571121849</v>
      </c>
      <c r="FE30" s="91">
        <v>0.46836982968369828</v>
      </c>
      <c r="FF30" s="91">
        <v>0.53163017031630166</v>
      </c>
      <c r="FG30" s="91" t="e">
        <f>VLOOKUP(A30,#REF!,2,FALSE)</f>
        <v>#REF!</v>
      </c>
      <c r="FH30" s="91" t="e">
        <f>VLOOKUP(A30,#REF!,3,FALSE)</f>
        <v>#REF!</v>
      </c>
      <c r="FI30" s="91" t="e">
        <f>VLOOKUP(A30,#REF!,4,FALSE)</f>
        <v>#REF!</v>
      </c>
      <c r="FJ30" s="91">
        <v>822</v>
      </c>
      <c r="FK30" s="91">
        <v>3.0413625304136254E-2</v>
      </c>
      <c r="FL30" s="91">
        <v>0.32968369829683697</v>
      </c>
      <c r="FM30" s="91">
        <v>0.40754257907542579</v>
      </c>
      <c r="FN30" s="91">
        <v>0.21289537712895376</v>
      </c>
      <c r="FO30" s="91">
        <v>1.9464720194647202E-2</v>
      </c>
      <c r="FP30" s="75">
        <v>0.13200931008432351</v>
      </c>
      <c r="FQ30" s="75">
        <v>9.8646718981305597E-3</v>
      </c>
      <c r="FR30" s="92">
        <v>0.16955095873781109</v>
      </c>
    </row>
    <row r="31" spans="1:174">
      <c r="A31" s="88" t="s">
        <v>188</v>
      </c>
      <c r="B31" s="89" t="s">
        <v>189</v>
      </c>
      <c r="C31" s="89" t="s">
        <v>190</v>
      </c>
      <c r="D31" s="89" t="s">
        <v>191</v>
      </c>
      <c r="E31" s="90" t="s">
        <v>27</v>
      </c>
      <c r="F31" s="90" t="s">
        <v>33</v>
      </c>
      <c r="G31" s="90" t="s">
        <v>81</v>
      </c>
      <c r="H31" s="115">
        <v>67107.823877448929</v>
      </c>
      <c r="I31" s="115">
        <v>622354.84993476782</v>
      </c>
      <c r="J31" s="115">
        <v>915579.95859079307</v>
      </c>
      <c r="K31" s="115">
        <v>568277.26365885965</v>
      </c>
      <c r="L31" s="115">
        <v>2173319.8960618689</v>
      </c>
      <c r="M31" s="115">
        <v>4.37089827756422</v>
      </c>
      <c r="N31" s="115">
        <v>-0.35810203959999998</v>
      </c>
      <c r="O31" s="116">
        <v>492</v>
      </c>
      <c r="P31" s="116">
        <v>99</v>
      </c>
      <c r="Q31" s="116">
        <v>3</v>
      </c>
      <c r="R31" s="116"/>
      <c r="S31" s="116">
        <v>71</v>
      </c>
      <c r="T31" s="116">
        <v>665</v>
      </c>
      <c r="U31" s="116">
        <v>0.99999999999999956</v>
      </c>
      <c r="V31" s="116">
        <v>23.199999999999989</v>
      </c>
      <c r="W31" s="115">
        <v>497225</v>
      </c>
      <c r="X31" s="115">
        <v>1.7963436209999999E-2</v>
      </c>
      <c r="Y31" s="115">
        <v>1.0999999999999999</v>
      </c>
      <c r="Z31" s="116">
        <v>51510</v>
      </c>
      <c r="AA31" s="116">
        <v>0.38573092603377984</v>
      </c>
      <c r="AB31" s="116">
        <v>226.6</v>
      </c>
      <c r="AC31" s="116">
        <v>229.6</v>
      </c>
      <c r="AD31" s="116">
        <v>235.7</v>
      </c>
      <c r="AE31" s="115">
        <v>16697.618599999998</v>
      </c>
      <c r="AF31" s="115">
        <v>0.11320419389830508</v>
      </c>
      <c r="AG31" s="115">
        <v>0.1</v>
      </c>
      <c r="AH31" s="115">
        <v>0.18</v>
      </c>
      <c r="AI31" s="109">
        <v>486252</v>
      </c>
      <c r="AJ31" s="109">
        <v>489428</v>
      </c>
      <c r="AK31" s="109">
        <v>497225</v>
      </c>
      <c r="AL31" s="109">
        <v>2.0307530019583186E-3</v>
      </c>
      <c r="AM31" s="110">
        <f t="shared" si="0"/>
        <v>10973</v>
      </c>
      <c r="AN31" s="110">
        <v>3.7301442700798937E-3</v>
      </c>
      <c r="AO31" s="110">
        <v>-1.699391268121575E-3</v>
      </c>
      <c r="AP31" s="109">
        <v>160747.04203438398</v>
      </c>
      <c r="AQ31" s="109">
        <v>95872.423129329021</v>
      </c>
      <c r="AR31" s="109">
        <v>240605.53483628691</v>
      </c>
      <c r="AS31" s="109">
        <v>66.809370010444553</v>
      </c>
      <c r="AT31" s="109">
        <v>39.846308271570997</v>
      </c>
      <c r="AU31" s="109">
        <v>106.65567828201566</v>
      </c>
      <c r="AV31" s="110">
        <v>4.8172167105020627</v>
      </c>
      <c r="AW31" s="110">
        <v>4.5830422585944373</v>
      </c>
      <c r="AX31" s="110">
        <v>-4.8611981976459426E-2</v>
      </c>
      <c r="AY31" s="109">
        <v>1.0381722616257221</v>
      </c>
      <c r="AZ31" s="109">
        <v>0.98373022004209221</v>
      </c>
      <c r="BA31" s="109">
        <v>1.0096973440653403</v>
      </c>
      <c r="BB31" s="110">
        <v>15888</v>
      </c>
      <c r="BC31" s="110">
        <v>27574</v>
      </c>
      <c r="BD31" s="110">
        <v>0.73552366565961735</v>
      </c>
      <c r="BE31" s="109">
        <v>8.5708088991704706E-2</v>
      </c>
      <c r="BF31" s="109">
        <v>0.17211461016085799</v>
      </c>
      <c r="BG31" s="109">
        <v>0.25662704438432699</v>
      </c>
      <c r="BH31" s="109">
        <v>4.2321314521497601E-2</v>
      </c>
      <c r="BI31" s="109">
        <v>8.1286706399229899E-2</v>
      </c>
      <c r="BJ31" s="109">
        <v>0.28517623110739299</v>
      </c>
      <c r="BK31" s="109">
        <v>7.6766004434990098E-2</v>
      </c>
      <c r="BL31" s="109" t="s">
        <v>2890</v>
      </c>
      <c r="BM31" s="108">
        <v>118.7</v>
      </c>
      <c r="BN31" s="108">
        <v>1.3839229566811001E-2</v>
      </c>
      <c r="BO31" s="108">
        <v>5.5311753204431886E-3</v>
      </c>
      <c r="BP31" s="108">
        <v>231423</v>
      </c>
      <c r="BQ31" s="108">
        <v>230150</v>
      </c>
      <c r="BR31" s="108">
        <v>225709</v>
      </c>
      <c r="BS31" s="108">
        <v>222628</v>
      </c>
      <c r="BT31" s="108">
        <v>2</v>
      </c>
      <c r="BU31" s="47">
        <v>0.60938513780697179</v>
      </c>
      <c r="BV31" s="47">
        <v>0.73350346864547611</v>
      </c>
      <c r="BW31" s="47">
        <v>0.50087772741062642</v>
      </c>
      <c r="BX31" s="47">
        <v>-2.6530977304291103</v>
      </c>
      <c r="BY31" s="47">
        <v>12.509548661804631</v>
      </c>
      <c r="BZ31" s="47">
        <v>0.58823104970894602</v>
      </c>
      <c r="CA31" s="47">
        <v>-0.97894197495587143</v>
      </c>
      <c r="CB31" s="47">
        <v>4.3354143000308039</v>
      </c>
      <c r="CC31" s="47">
        <v>0.24332667685723527</v>
      </c>
      <c r="CD31" s="47">
        <v>1</v>
      </c>
      <c r="CE31" s="108">
        <v>0.42943364782792148</v>
      </c>
      <c r="CF31" s="108">
        <v>0.38885502799306099</v>
      </c>
      <c r="CG31" s="108">
        <v>0.18171132417901756</v>
      </c>
      <c r="CH31" s="47">
        <v>46790</v>
      </c>
      <c r="CI31" s="47">
        <v>4.6662491052254833E-2</v>
      </c>
      <c r="CJ31" s="47">
        <v>19791</v>
      </c>
      <c r="CK31" s="47">
        <v>12032</v>
      </c>
      <c r="CL31" s="47">
        <v>0.37809131760047765</v>
      </c>
      <c r="CM31" s="108">
        <v>2</v>
      </c>
      <c r="CN31" s="47">
        <v>0.17318096164366911</v>
      </c>
      <c r="CO31" s="47">
        <v>4.1477721402713996E-2</v>
      </c>
      <c r="CP31" s="47">
        <v>0.44141389581180479</v>
      </c>
      <c r="CQ31" s="47" t="s">
        <v>2761</v>
      </c>
      <c r="CR31" s="106">
        <v>11.045585248083952</v>
      </c>
      <c r="CS31" s="107">
        <v>196035.75411360999</v>
      </c>
      <c r="CT31" s="107">
        <v>0.17129221390236543</v>
      </c>
      <c r="CU31" s="107">
        <v>0.10458030733097101</v>
      </c>
      <c r="CV31" s="107">
        <v>0.68371103206991302</v>
      </c>
      <c r="CW31" s="106">
        <v>662.07871009213557</v>
      </c>
      <c r="CX31" s="106">
        <v>629.36319402308993</v>
      </c>
      <c r="CY31" s="106">
        <v>8.380269931686863</v>
      </c>
      <c r="CZ31" s="106">
        <v>416.68797167830002</v>
      </c>
      <c r="DA31" s="107">
        <v>121</v>
      </c>
      <c r="DB31" s="107">
        <v>9628</v>
      </c>
      <c r="DC31" s="107">
        <v>0.54908436687218787</v>
      </c>
      <c r="DD31" s="106">
        <v>6968822</v>
      </c>
      <c r="DE31" s="106">
        <v>9083776</v>
      </c>
      <c r="DF31" s="106">
        <v>3.7936002670178687E-2</v>
      </c>
      <c r="DG31" s="107">
        <v>0.16140472183208801</v>
      </c>
      <c r="DH31" s="107">
        <v>0.30115148430581101</v>
      </c>
      <c r="DI31" s="107">
        <v>406204.52355220699</v>
      </c>
      <c r="DJ31" s="102">
        <v>15516.4899697279</v>
      </c>
      <c r="DK31" s="102">
        <v>31.206174206300901</v>
      </c>
      <c r="DL31" s="102">
        <v>15.4387531930923</v>
      </c>
      <c r="DM31" s="102">
        <v>11.507002426441799</v>
      </c>
      <c r="DN31" s="102">
        <v>4.2604185867666997</v>
      </c>
      <c r="DO31" s="102">
        <v>2</v>
      </c>
      <c r="DP31" s="103">
        <v>-107</v>
      </c>
      <c r="DQ31" s="103">
        <v>-3.297634640573234E-2</v>
      </c>
      <c r="DR31" s="103">
        <v>16158.75</v>
      </c>
      <c r="DS31" s="103">
        <v>17033.5</v>
      </c>
      <c r="DT31" s="103">
        <v>5.4134756710760422E-2</v>
      </c>
      <c r="DU31" s="103">
        <v>0.51552564400092826</v>
      </c>
      <c r="DV31" s="103">
        <v>0.44995156603164355</v>
      </c>
      <c r="DW31" s="102">
        <v>189</v>
      </c>
      <c r="DX31" s="102" t="s">
        <v>2812</v>
      </c>
      <c r="DY31" s="102">
        <v>155</v>
      </c>
      <c r="DZ31" s="102" t="s">
        <v>2812</v>
      </c>
      <c r="EA31" s="102">
        <v>212</v>
      </c>
      <c r="EB31" s="103">
        <v>49497.380904866397</v>
      </c>
      <c r="EC31" s="103">
        <v>0.19578730797931429</v>
      </c>
      <c r="ED31" s="103">
        <v>6.4206513891262356</v>
      </c>
      <c r="EE31" s="102">
        <v>11.78069777979157</v>
      </c>
      <c r="EF31" s="102">
        <v>21.33212505663797</v>
      </c>
      <c r="EG31" s="102">
        <v>9.5514272768463986</v>
      </c>
      <c r="EH31" s="103">
        <v>78027</v>
      </c>
      <c r="EI31" s="103">
        <v>0.32556513506279222</v>
      </c>
      <c r="EJ31" s="103">
        <v>72118</v>
      </c>
      <c r="EK31" s="103">
        <v>4.9266479935661002E-2</v>
      </c>
      <c r="EL31" s="103">
        <v>3.8065508226972167</v>
      </c>
      <c r="EM31" s="102">
        <v>190136</v>
      </c>
      <c r="EN31" s="102">
        <v>21847</v>
      </c>
      <c r="EO31" s="102">
        <v>0.11490196490932807</v>
      </c>
      <c r="EP31" s="102">
        <v>8.675895148735642E-2</v>
      </c>
      <c r="EQ31" s="102">
        <v>2.814301342197164E-2</v>
      </c>
      <c r="ER31" s="102">
        <v>0.24493065409438367</v>
      </c>
      <c r="ES31" s="91">
        <v>0.183</v>
      </c>
      <c r="ET31" s="91">
        <v>2.8000000000000007</v>
      </c>
      <c r="EU31" s="91">
        <v>22050</v>
      </c>
      <c r="EV31" s="91">
        <v>0.1342592592592593</v>
      </c>
      <c r="EW31" s="75">
        <v>24271</v>
      </c>
      <c r="EX31" s="75">
        <v>105.65705162539658</v>
      </c>
      <c r="EY31" s="75" t="s">
        <v>2855</v>
      </c>
      <c r="EZ31" s="75">
        <v>0.30011124387128674</v>
      </c>
      <c r="FA31" s="75">
        <v>0.1738288492439537</v>
      </c>
      <c r="FB31" s="75">
        <v>6.7899962918709575E-2</v>
      </c>
      <c r="FC31" s="75">
        <v>0.16253965638004203</v>
      </c>
      <c r="FD31" s="75">
        <v>0.295620287586008</v>
      </c>
      <c r="FE31" s="91">
        <v>0.47792706333973128</v>
      </c>
      <c r="FF31" s="91">
        <v>0.52207293666026866</v>
      </c>
      <c r="FG31" s="91" t="e">
        <f>VLOOKUP(A31,#REF!,2,FALSE)</f>
        <v>#REF!</v>
      </c>
      <c r="FH31" s="91" t="e">
        <f>VLOOKUP(A31,#REF!,3,FALSE)</f>
        <v>#REF!</v>
      </c>
      <c r="FI31" s="91" t="e">
        <f>VLOOKUP(A31,#REF!,4,FALSE)</f>
        <v>#REF!</v>
      </c>
      <c r="FJ31" s="91">
        <v>1563</v>
      </c>
      <c r="FK31" s="91">
        <v>3.5188739603326934E-2</v>
      </c>
      <c r="FL31" s="91">
        <v>0.36276391554702497</v>
      </c>
      <c r="FM31" s="91">
        <v>0.35828534868841971</v>
      </c>
      <c r="FN31" s="91">
        <v>0.20985284708893154</v>
      </c>
      <c r="FO31" s="91">
        <v>3.3909149072296862E-2</v>
      </c>
      <c r="FP31" s="75">
        <v>0.13031927195937454</v>
      </c>
      <c r="FQ31" s="75">
        <v>6.9224194278244252E-3</v>
      </c>
      <c r="FR31" s="92">
        <v>0.15115692091105637</v>
      </c>
    </row>
    <row r="32" spans="1:174">
      <c r="A32" s="88" t="s">
        <v>1055</v>
      </c>
      <c r="B32" s="89" t="s">
        <v>1056</v>
      </c>
      <c r="C32" s="89" t="s">
        <v>26</v>
      </c>
      <c r="D32" s="89" t="s">
        <v>191</v>
      </c>
      <c r="E32" s="90" t="s">
        <v>27</v>
      </c>
      <c r="F32" s="90" t="s">
        <v>211</v>
      </c>
      <c r="G32" s="90" t="s">
        <v>81</v>
      </c>
      <c r="H32" s="115">
        <v>529560.19852500875</v>
      </c>
      <c r="I32" s="115">
        <v>226447.86791272659</v>
      </c>
      <c r="J32" s="115">
        <v>353734.25173088303</v>
      </c>
      <c r="K32" s="115">
        <v>154406.0670910085</v>
      </c>
      <c r="L32" s="115">
        <v>1264148.3852596269</v>
      </c>
      <c r="M32" s="115">
        <v>7.1011593374880739</v>
      </c>
      <c r="N32" s="115">
        <v>-6.8589250899999996E-2</v>
      </c>
      <c r="O32" s="116">
        <v>394</v>
      </c>
      <c r="P32" s="116">
        <v>167</v>
      </c>
      <c r="Q32" s="116">
        <v>3</v>
      </c>
      <c r="R32" s="116">
        <v>129</v>
      </c>
      <c r="S32" s="116">
        <v>25</v>
      </c>
      <c r="T32" s="116">
        <v>718</v>
      </c>
      <c r="U32" s="116">
        <v>1.5999999999999996</v>
      </c>
      <c r="V32" s="116">
        <v>13.699999999999989</v>
      </c>
      <c r="W32" s="115">
        <v>178020</v>
      </c>
      <c r="X32" s="115">
        <v>5.7830778800000001E-3</v>
      </c>
      <c r="Y32" s="115">
        <v>0.1</v>
      </c>
      <c r="Z32" s="116">
        <v>474014</v>
      </c>
      <c r="AA32" s="116">
        <v>0.43811575185543045</v>
      </c>
      <c r="AB32" s="116">
        <v>229.1</v>
      </c>
      <c r="AC32" s="116">
        <v>232.5</v>
      </c>
      <c r="AD32" s="116">
        <v>237.1</v>
      </c>
      <c r="AE32" s="115">
        <v>89661.159899999926</v>
      </c>
      <c r="AF32" s="115">
        <v>1.4391839470304963</v>
      </c>
      <c r="AG32" s="115">
        <v>0.09</v>
      </c>
      <c r="AH32" s="115">
        <v>0.25</v>
      </c>
      <c r="AI32" s="109">
        <v>183091</v>
      </c>
      <c r="AJ32" s="109">
        <v>181321</v>
      </c>
      <c r="AK32" s="109">
        <v>178020</v>
      </c>
      <c r="AL32" s="109">
        <v>-2.5501422552813846E-3</v>
      </c>
      <c r="AM32" s="110">
        <f t="shared" si="0"/>
        <v>-5071</v>
      </c>
      <c r="AN32" s="110">
        <v>8.4405531899367503E-6</v>
      </c>
      <c r="AO32" s="110">
        <v>-2.5585828084713214E-3</v>
      </c>
      <c r="AP32" s="109">
        <v>47337.57853811673</v>
      </c>
      <c r="AQ32" s="109">
        <v>39718.727856123427</v>
      </c>
      <c r="AR32" s="109">
        <v>90963.69360575985</v>
      </c>
      <c r="AS32" s="109">
        <v>52.040079576451262</v>
      </c>
      <c r="AT32" s="109">
        <v>43.664374523165165</v>
      </c>
      <c r="AU32" s="109">
        <v>95.704454099615774</v>
      </c>
      <c r="AV32" s="110">
        <v>3.4965559451688955</v>
      </c>
      <c r="AW32" s="110">
        <v>2.9460454128860372</v>
      </c>
      <c r="AX32" s="110">
        <v>-0.15744365052802459</v>
      </c>
      <c r="AY32" s="109">
        <v>1.0805056018851826</v>
      </c>
      <c r="AZ32" s="109">
        <v>0.95868114593328613</v>
      </c>
      <c r="BA32" s="109">
        <v>1.0178457532707217</v>
      </c>
      <c r="BB32" s="110">
        <v>6516</v>
      </c>
      <c r="BC32" s="110">
        <v>12864</v>
      </c>
      <c r="BD32" s="110">
        <v>0.97421731123388589</v>
      </c>
      <c r="BE32" s="109">
        <v>6.26853228905868E-2</v>
      </c>
      <c r="BF32" s="109">
        <v>0.17474017133748601</v>
      </c>
      <c r="BG32" s="109">
        <v>0.29043673627836403</v>
      </c>
      <c r="BH32" s="109">
        <v>6.5986677931403698E-2</v>
      </c>
      <c r="BI32" s="109">
        <v>0.11174822029731001</v>
      </c>
      <c r="BJ32" s="109">
        <v>0.23773314611073201</v>
      </c>
      <c r="BK32" s="109">
        <v>5.6669725154117098E-2</v>
      </c>
      <c r="BL32" s="109" t="s">
        <v>2890</v>
      </c>
      <c r="BM32" s="108">
        <v>100.8</v>
      </c>
      <c r="BN32" s="108">
        <v>-1.0597868437773487E-2</v>
      </c>
      <c r="BO32" s="108">
        <v>3.8397124300477918E-2</v>
      </c>
      <c r="BP32" s="108">
        <v>76263</v>
      </c>
      <c r="BQ32" s="108">
        <v>73443</v>
      </c>
      <c r="BR32" s="108">
        <v>82529</v>
      </c>
      <c r="BS32" s="108">
        <v>83413</v>
      </c>
      <c r="BT32" s="108">
        <v>3</v>
      </c>
      <c r="BU32" s="47">
        <v>0.68637689528492385</v>
      </c>
      <c r="BV32" s="47">
        <v>0.83704055498449714</v>
      </c>
      <c r="BW32" s="47">
        <v>0.47543544652052755</v>
      </c>
      <c r="BX32" s="47">
        <v>4.3077627757355463</v>
      </c>
      <c r="BY32" s="47">
        <v>16.954213603860811</v>
      </c>
      <c r="BZ32" s="47">
        <v>0.66313105600723277</v>
      </c>
      <c r="CA32" s="47">
        <v>-4.800856420529243</v>
      </c>
      <c r="CB32" s="47">
        <v>4.5607645777973378</v>
      </c>
      <c r="CC32" s="47">
        <v>0.28363387118328454</v>
      </c>
      <c r="CD32" s="47">
        <v>4</v>
      </c>
      <c r="CE32" s="108">
        <v>0.5584926693644513</v>
      </c>
      <c r="CF32" s="108">
        <v>0.29464770494380904</v>
      </c>
      <c r="CG32" s="108">
        <v>0.14685962569173966</v>
      </c>
      <c r="CH32" s="47">
        <v>1614</v>
      </c>
      <c r="CI32" s="47">
        <v>-0.1122112211221122</v>
      </c>
      <c r="CJ32" s="47">
        <v>589</v>
      </c>
      <c r="CK32" s="47">
        <v>269</v>
      </c>
      <c r="CL32" s="47">
        <v>0.31351981351981351</v>
      </c>
      <c r="CM32" s="108">
        <v>5</v>
      </c>
      <c r="CN32" s="47">
        <v>0.16340442495515251</v>
      </c>
      <c r="CO32" s="47">
        <v>2.4642086306709086</v>
      </c>
      <c r="CP32" s="47">
        <v>0.38158261909507679</v>
      </c>
      <c r="CQ32" s="47" t="s">
        <v>2761</v>
      </c>
      <c r="CR32" s="106">
        <v>12.473925259187327</v>
      </c>
      <c r="CS32" s="107">
        <v>78116.132414129999</v>
      </c>
      <c r="CT32" s="107">
        <v>4.7691780472814534E-2</v>
      </c>
      <c r="CU32" s="107">
        <v>8.8137242574167968E-2</v>
      </c>
      <c r="CV32" s="107">
        <v>0.80897426573232645</v>
      </c>
      <c r="CW32" s="106">
        <v>1452.8650330922919</v>
      </c>
      <c r="CX32" s="106">
        <v>88.30860110532565</v>
      </c>
      <c r="CY32" s="106">
        <v>7.2070822754297268</v>
      </c>
      <c r="CZ32" s="106">
        <v>128.3004786672</v>
      </c>
      <c r="DA32" s="107">
        <v>51</v>
      </c>
      <c r="DB32" s="107">
        <v>3103</v>
      </c>
      <c r="DC32" s="107">
        <v>0.50806881701882656</v>
      </c>
      <c r="DD32" s="106">
        <v>6600951</v>
      </c>
      <c r="DE32" s="106">
        <v>6028989</v>
      </c>
      <c r="DF32" s="106">
        <v>-1.0831052980093323E-2</v>
      </c>
      <c r="DG32" s="107">
        <v>0.209393764826558</v>
      </c>
      <c r="DH32" s="107">
        <v>0.227341612994164</v>
      </c>
      <c r="DI32" s="107">
        <v>148832.09401011601</v>
      </c>
      <c r="DJ32" s="102">
        <v>5274.9026088063101</v>
      </c>
      <c r="DK32" s="102">
        <v>29.630954998350202</v>
      </c>
      <c r="DL32" s="102">
        <v>23.152996925623199</v>
      </c>
      <c r="DM32" s="102">
        <v>5.7818072049289801</v>
      </c>
      <c r="DN32" s="102">
        <v>0.69615086779807001</v>
      </c>
      <c r="DO32" s="102">
        <v>3</v>
      </c>
      <c r="DP32" s="103">
        <v>109.25</v>
      </c>
      <c r="DQ32" s="103">
        <v>0.16859567901234571</v>
      </c>
      <c r="DR32" s="103">
        <v>16158.75</v>
      </c>
      <c r="DS32" s="103">
        <v>17033.5</v>
      </c>
      <c r="DT32" s="103">
        <v>5.4134756710760422E-2</v>
      </c>
      <c r="DU32" s="103">
        <v>0.51552564400092826</v>
      </c>
      <c r="DV32" s="103">
        <v>0.44995156603164355</v>
      </c>
      <c r="DW32" s="102">
        <v>666</v>
      </c>
      <c r="DX32" s="102" t="s">
        <v>2812</v>
      </c>
      <c r="DY32" s="102">
        <v>571</v>
      </c>
      <c r="DZ32" s="102" t="s">
        <v>2812</v>
      </c>
      <c r="EA32" s="102">
        <v>712</v>
      </c>
      <c r="EB32" s="103">
        <v>24701.32077778922</v>
      </c>
      <c r="EC32" s="103">
        <v>0.23615255191530729</v>
      </c>
      <c r="ED32" s="103">
        <v>3.2605948376096481</v>
      </c>
      <c r="EE32" s="102">
        <v>11.69455169455169</v>
      </c>
      <c r="EF32" s="102">
        <v>15.280995280995279</v>
      </c>
      <c r="EG32" s="102">
        <v>3.5864435864435871</v>
      </c>
      <c r="EH32" s="103">
        <v>19419</v>
      </c>
      <c r="EI32" s="103">
        <v>0.2315829892537957</v>
      </c>
      <c r="EJ32" s="103">
        <v>19381</v>
      </c>
      <c r="EK32" s="103">
        <v>1.1093338837005315E-2</v>
      </c>
      <c r="EL32" s="103">
        <v>3.1316939890710382</v>
      </c>
      <c r="EM32" s="102">
        <v>85020</v>
      </c>
      <c r="EN32" s="102">
        <v>5891</v>
      </c>
      <c r="EO32" s="102">
        <v>6.928957892260644E-2</v>
      </c>
      <c r="EP32" s="102">
        <v>3.9555398729710659E-2</v>
      </c>
      <c r="EQ32" s="102">
        <v>2.9734180192895789E-2</v>
      </c>
      <c r="ER32" s="102">
        <v>0.42912918010524531</v>
      </c>
      <c r="ES32" s="91">
        <v>0.11199999999999999</v>
      </c>
      <c r="ET32" s="91">
        <v>-1.8000000000000007</v>
      </c>
      <c r="EU32" s="91">
        <v>23290</v>
      </c>
      <c r="EV32" s="91">
        <v>0.22450052576235535</v>
      </c>
      <c r="EW32" s="75">
        <v>8155</v>
      </c>
      <c r="EX32" s="75">
        <v>104.38296750459843</v>
      </c>
      <c r="EY32" s="75" t="s">
        <v>2855</v>
      </c>
      <c r="EZ32" s="75">
        <v>6.2538320049049662E-2</v>
      </c>
      <c r="FA32" s="75">
        <v>0.21949724095646844</v>
      </c>
      <c r="FB32" s="75">
        <v>0.32801961986511347</v>
      </c>
      <c r="FC32" s="75">
        <v>0.26474555487431023</v>
      </c>
      <c r="FD32" s="75">
        <v>0.12519926425505826</v>
      </c>
      <c r="FE32" s="91">
        <v>0.41899766899766899</v>
      </c>
      <c r="FF32" s="91">
        <v>0.58100233100233101</v>
      </c>
      <c r="FG32" s="91" t="e">
        <f>VLOOKUP(A32,#REF!,2,FALSE)</f>
        <v>#REF!</v>
      </c>
      <c r="FH32" s="91" t="e">
        <f>VLOOKUP(A32,#REF!,3,FALSE)</f>
        <v>#REF!</v>
      </c>
      <c r="FI32" s="91" t="e">
        <f>VLOOKUP(A32,#REF!,4,FALSE)</f>
        <v>#REF!</v>
      </c>
      <c r="FJ32" s="91">
        <v>1716</v>
      </c>
      <c r="FK32" s="91">
        <v>2.505827505827506E-2</v>
      </c>
      <c r="FL32" s="91">
        <v>0.34790209790209792</v>
      </c>
      <c r="FM32" s="91">
        <v>0.40617715617715616</v>
      </c>
      <c r="FN32" s="91">
        <v>0.20104895104895104</v>
      </c>
      <c r="FO32" s="91">
        <v>1.9813519813519812E-2</v>
      </c>
      <c r="FP32" s="75">
        <v>4.9039433771486347E-2</v>
      </c>
      <c r="FQ32" s="75">
        <v>4.8702392989551733E-3</v>
      </c>
      <c r="FR32" s="92">
        <v>0.20902707560948208</v>
      </c>
    </row>
    <row r="33" spans="1:174">
      <c r="A33" s="88" t="s">
        <v>2471</v>
      </c>
      <c r="B33" s="89" t="s">
        <v>2472</v>
      </c>
      <c r="C33" s="89" t="s">
        <v>26</v>
      </c>
      <c r="D33" s="89" t="s">
        <v>191</v>
      </c>
      <c r="E33" s="90" t="s">
        <v>27</v>
      </c>
      <c r="F33" s="90" t="s">
        <v>180</v>
      </c>
      <c r="G33" s="90" t="s">
        <v>33</v>
      </c>
      <c r="H33" s="115">
        <v>6553.5278576997216</v>
      </c>
      <c r="I33" s="115">
        <v>230310.04244201549</v>
      </c>
      <c r="J33" s="115">
        <v>390836.5129590077</v>
      </c>
      <c r="K33" s="115">
        <v>413151.58089259273</v>
      </c>
      <c r="L33" s="115">
        <v>1040851.664151316</v>
      </c>
      <c r="M33" s="115">
        <v>5.3415906154805839</v>
      </c>
      <c r="N33" s="115">
        <v>0.1933437932</v>
      </c>
      <c r="O33" s="116">
        <v>161</v>
      </c>
      <c r="P33" s="116">
        <v>1</v>
      </c>
      <c r="Q33" s="116">
        <v>59</v>
      </c>
      <c r="R33" s="116">
        <v>16</v>
      </c>
      <c r="S33" s="116"/>
      <c r="T33" s="116">
        <v>237</v>
      </c>
      <c r="U33" s="116">
        <v>0.5</v>
      </c>
      <c r="V33" s="116">
        <v>23.199999999999989</v>
      </c>
      <c r="W33" s="115">
        <v>194858</v>
      </c>
      <c r="X33" s="115">
        <v>1.679267429E-2</v>
      </c>
      <c r="Y33" s="115">
        <v>12.399999999999999</v>
      </c>
      <c r="Z33" s="116">
        <v>108486</v>
      </c>
      <c r="AA33" s="116">
        <v>1.6960713824825324E-3</v>
      </c>
      <c r="AB33" s="116">
        <v>294.5</v>
      </c>
      <c r="AC33" s="116">
        <v>296.3</v>
      </c>
      <c r="AD33" s="116">
        <v>301.60000000000002</v>
      </c>
      <c r="AE33" s="115">
        <v>6945.1323000000002</v>
      </c>
      <c r="AF33" s="115">
        <v>5.6235889068825914E-2</v>
      </c>
      <c r="AG33" s="115">
        <v>0.28999999999999998</v>
      </c>
      <c r="AH33" s="115">
        <v>0.13</v>
      </c>
      <c r="AI33" s="109">
        <v>187253</v>
      </c>
      <c r="AJ33" s="109">
        <v>192582</v>
      </c>
      <c r="AK33" s="109">
        <v>194858</v>
      </c>
      <c r="AL33" s="109">
        <v>3.6256882848717531E-3</v>
      </c>
      <c r="AM33" s="110">
        <f t="shared" si="0"/>
        <v>7605</v>
      </c>
      <c r="AN33" s="110">
        <v>4.5234762491268565E-3</v>
      </c>
      <c r="AO33" s="110">
        <v>-8.9778796425510343E-4</v>
      </c>
      <c r="AP33" s="109">
        <v>58085.170642340272</v>
      </c>
      <c r="AQ33" s="109">
        <v>41491.642074175812</v>
      </c>
      <c r="AR33" s="109">
        <v>95281.187283483887</v>
      </c>
      <c r="AS33" s="109">
        <v>60.961845982799588</v>
      </c>
      <c r="AT33" s="109">
        <v>43.546520837034123</v>
      </c>
      <c r="AU33" s="109">
        <v>104.50836681983404</v>
      </c>
      <c r="AV33" s="110">
        <v>4.7951892686711899</v>
      </c>
      <c r="AW33" s="110">
        <v>4.2210398606949706</v>
      </c>
      <c r="AX33" s="110">
        <v>-0.11973446214675143</v>
      </c>
      <c r="AY33" s="109">
        <v>0.95987793516749076</v>
      </c>
      <c r="AZ33" s="109">
        <v>0.94808580657475439</v>
      </c>
      <c r="BA33" s="109">
        <v>0.95388244479866602</v>
      </c>
      <c r="BB33" s="110">
        <v>6789</v>
      </c>
      <c r="BC33" s="110">
        <v>13769</v>
      </c>
      <c r="BD33" s="110">
        <v>1.0281337457652082</v>
      </c>
      <c r="BE33" s="109">
        <v>6.7635167678542704E-2</v>
      </c>
      <c r="BF33" s="109">
        <v>0.17420350429076001</v>
      </c>
      <c r="BG33" s="109">
        <v>0.24268538190462099</v>
      </c>
      <c r="BH33" s="109">
        <v>8.14692182414542E-2</v>
      </c>
      <c r="BI33" s="109">
        <v>7.2748018176274104E-2</v>
      </c>
      <c r="BJ33" s="109">
        <v>0.28256922878458102</v>
      </c>
      <c r="BK33" s="109">
        <v>7.8689480923767E-2</v>
      </c>
      <c r="BL33" s="109" t="s">
        <v>2891</v>
      </c>
      <c r="BM33" s="108">
        <v>124.4</v>
      </c>
      <c r="BN33" s="108">
        <v>8.5664044863721697E-3</v>
      </c>
      <c r="BO33" s="108">
        <v>3.5043505034724205E-2</v>
      </c>
      <c r="BP33" s="108">
        <v>90764</v>
      </c>
      <c r="BQ33" s="108">
        <v>87691</v>
      </c>
      <c r="BR33" s="108">
        <v>84887</v>
      </c>
      <c r="BS33" s="108">
        <v>84166</v>
      </c>
      <c r="BT33" s="108">
        <v>1</v>
      </c>
      <c r="BU33" s="47">
        <v>0.60466526366579554</v>
      </c>
      <c r="BV33" s="47">
        <v>0.68859553327560385</v>
      </c>
      <c r="BW33" s="47">
        <v>0.52705101960841239</v>
      </c>
      <c r="BX33" s="47">
        <v>-1.1192424495763409</v>
      </c>
      <c r="BY33" s="47">
        <v>12.927569259547328</v>
      </c>
      <c r="BZ33" s="47">
        <v>0.56825426733491047</v>
      </c>
      <c r="CA33" s="47">
        <v>-2.6592185074690953</v>
      </c>
      <c r="CB33" s="47">
        <v>7.5765109522220158</v>
      </c>
      <c r="CC33" s="47">
        <v>0.27839794798873779</v>
      </c>
      <c r="CD33" s="47">
        <v>2</v>
      </c>
      <c r="CE33" s="108">
        <v>0.40347174859854146</v>
      </c>
      <c r="CF33" s="108">
        <v>0.37213265898756342</v>
      </c>
      <c r="CG33" s="108">
        <v>0.22439559241389512</v>
      </c>
      <c r="CH33" s="47">
        <v>9557</v>
      </c>
      <c r="CI33" s="47">
        <v>-5.9442968211790174E-2</v>
      </c>
      <c r="CJ33" s="47">
        <v>5225</v>
      </c>
      <c r="CK33" s="47">
        <v>1377</v>
      </c>
      <c r="CL33" s="47">
        <v>0.20857315964859133</v>
      </c>
      <c r="CM33" s="108">
        <v>4</v>
      </c>
      <c r="CN33" s="47">
        <v>9.348559166155733E-2</v>
      </c>
      <c r="CO33" s="47">
        <v>-1.0166809733666717</v>
      </c>
      <c r="CP33" s="47">
        <v>0.45459840588595951</v>
      </c>
      <c r="CQ33" s="47" t="s">
        <v>2761</v>
      </c>
      <c r="CR33" s="106">
        <v>11.12698538424833</v>
      </c>
      <c r="CS33" s="107">
        <v>72999.541087780002</v>
      </c>
      <c r="CT33" s="107">
        <v>6.7157363854862123E-2</v>
      </c>
      <c r="CU33" s="107">
        <v>0.1007355809786178</v>
      </c>
      <c r="CV33" s="107">
        <v>0.7786145581840469</v>
      </c>
      <c r="CW33" s="106">
        <v>302.53978878224939</v>
      </c>
      <c r="CX33" s="106">
        <v>939.49539208133467</v>
      </c>
      <c r="CY33" s="106">
        <v>14.586762538987365</v>
      </c>
      <c r="CZ33" s="106">
        <v>284.23473748219999</v>
      </c>
      <c r="DA33" s="107">
        <v>36</v>
      </c>
      <c r="DB33" s="107">
        <v>2956</v>
      </c>
      <c r="DC33" s="107">
        <v>0.55396127855648825</v>
      </c>
      <c r="DD33" s="106">
        <v>6523026</v>
      </c>
      <c r="DE33" s="106">
        <v>7721916</v>
      </c>
      <c r="DF33" s="106">
        <v>2.2974191732487347E-2</v>
      </c>
      <c r="DG33" s="107">
        <v>0.15763089327639501</v>
      </c>
      <c r="DH33" s="107">
        <v>0.23912610076656102</v>
      </c>
      <c r="DI33" s="107">
        <v>157186.10096170299</v>
      </c>
      <c r="DJ33" s="102">
        <v>7292.8436239320799</v>
      </c>
      <c r="DK33" s="102">
        <v>37.426452205873403</v>
      </c>
      <c r="DL33" s="102">
        <v>12.2638361886717</v>
      </c>
      <c r="DM33" s="102">
        <v>7.7451261489244798</v>
      </c>
      <c r="DN33" s="102">
        <v>17.417489868277102</v>
      </c>
      <c r="DO33" s="102">
        <v>1</v>
      </c>
      <c r="DP33" s="103">
        <v>-456.75</v>
      </c>
      <c r="DQ33" s="103">
        <v>-0.30318619316296053</v>
      </c>
      <c r="DR33" s="103">
        <v>48661.25</v>
      </c>
      <c r="DS33" s="103">
        <v>44514.5</v>
      </c>
      <c r="DT33" s="103">
        <v>-8.5216676513653056E-2</v>
      </c>
      <c r="DU33" s="103">
        <v>0.456050759074212</v>
      </c>
      <c r="DV33" s="103">
        <v>0.3561592290152647</v>
      </c>
      <c r="DW33" s="102">
        <v>239</v>
      </c>
      <c r="DX33" s="102" t="s">
        <v>2812</v>
      </c>
      <c r="DY33" s="102">
        <v>203</v>
      </c>
      <c r="DZ33" s="102" t="s">
        <v>2812</v>
      </c>
      <c r="EA33" s="102">
        <v>269</v>
      </c>
      <c r="EB33" s="103">
        <v>10387.61082319566</v>
      </c>
      <c r="EC33" s="103">
        <v>9.4352197423980058E-2</v>
      </c>
      <c r="ED33" s="103">
        <v>8.3928149235306986</v>
      </c>
      <c r="EE33" s="102">
        <v>13.51094196003806</v>
      </c>
      <c r="EF33" s="102">
        <v>23.025689819219789</v>
      </c>
      <c r="EG33" s="102">
        <v>9.5147478591817318</v>
      </c>
      <c r="EH33" s="103">
        <v>19824</v>
      </c>
      <c r="EI33" s="103">
        <v>0.22023079967706208</v>
      </c>
      <c r="EJ33" s="103">
        <v>18147</v>
      </c>
      <c r="EK33" s="103">
        <v>8.723204937455227E-2</v>
      </c>
      <c r="EL33" s="103">
        <v>7.6569186875891582</v>
      </c>
      <c r="EM33" s="102">
        <v>91933</v>
      </c>
      <c r="EN33" s="102">
        <v>10892</v>
      </c>
      <c r="EO33" s="102">
        <v>0.11847758693831377</v>
      </c>
      <c r="EP33" s="102">
        <v>8.1798701228068274E-2</v>
      </c>
      <c r="EQ33" s="102">
        <v>3.6678885710245503E-2</v>
      </c>
      <c r="ER33" s="102">
        <v>0.30958501652589054</v>
      </c>
      <c r="ES33" s="91">
        <v>0.22600000000000001</v>
      </c>
      <c r="ET33" s="91">
        <v>2.3000000000000007</v>
      </c>
      <c r="EU33" s="91">
        <v>21000</v>
      </c>
      <c r="EV33" s="91">
        <v>0.14942528735632177</v>
      </c>
      <c r="EW33" s="75">
        <v>9887</v>
      </c>
      <c r="EX33" s="75">
        <v>99.507767775867279</v>
      </c>
      <c r="EY33" s="75" t="s">
        <v>2856</v>
      </c>
      <c r="EZ33" s="75">
        <v>0.36097906341660768</v>
      </c>
      <c r="FA33" s="75">
        <v>0.10387377364215639</v>
      </c>
      <c r="FB33" s="75">
        <v>6.4326893901082233E-2</v>
      </c>
      <c r="FC33" s="75">
        <v>0.20086982906847375</v>
      </c>
      <c r="FD33" s="75">
        <v>0.26995043997168</v>
      </c>
      <c r="FE33" s="91">
        <v>0.5</v>
      </c>
      <c r="FF33" s="91">
        <v>0.5</v>
      </c>
      <c r="FG33" s="91" t="e">
        <f>VLOOKUP(A33,#REF!,2,FALSE)</f>
        <v>#REF!</v>
      </c>
      <c r="FH33" s="91" t="e">
        <f>VLOOKUP(A33,#REF!,3,FALSE)</f>
        <v>#REF!</v>
      </c>
      <c r="FI33" s="91" t="e">
        <f>VLOOKUP(A33,#REF!,4,FALSE)</f>
        <v>#REF!</v>
      </c>
      <c r="FJ33" s="91">
        <v>458</v>
      </c>
      <c r="FK33" s="91">
        <v>1.7467248908296942E-2</v>
      </c>
      <c r="FL33" s="91">
        <v>0.31659388646288211</v>
      </c>
      <c r="FM33" s="91">
        <v>0.39519650655021832</v>
      </c>
      <c r="FN33" s="91">
        <v>0.23144104803493451</v>
      </c>
      <c r="FO33" s="91">
        <v>3.9301310043668124E-2</v>
      </c>
      <c r="FP33" s="75">
        <v>0.17846329121719406</v>
      </c>
      <c r="FQ33" s="75">
        <v>1.3799792669533711E-2</v>
      </c>
      <c r="FR33" s="92">
        <v>0.18331810857136993</v>
      </c>
    </row>
    <row r="34" spans="1:174">
      <c r="A34" s="88" t="s">
        <v>1659</v>
      </c>
      <c r="B34" s="89" t="s">
        <v>1660</v>
      </c>
      <c r="C34" s="89" t="s">
        <v>190</v>
      </c>
      <c r="D34" s="89" t="s">
        <v>191</v>
      </c>
      <c r="E34" s="90" t="s">
        <v>27</v>
      </c>
      <c r="F34" s="90" t="s">
        <v>109</v>
      </c>
      <c r="G34" s="90" t="s">
        <v>38</v>
      </c>
      <c r="H34" s="115">
        <v>13324.46165318696</v>
      </c>
      <c r="I34" s="115">
        <v>140059.00023584321</v>
      </c>
      <c r="J34" s="115">
        <v>573054.57248904684</v>
      </c>
      <c r="K34" s="115">
        <v>182520.49390751639</v>
      </c>
      <c r="L34" s="115">
        <v>908958.52828559349</v>
      </c>
      <c r="M34" s="115">
        <v>3.534149561946061</v>
      </c>
      <c r="N34" s="115">
        <v>-0.13324281399999999</v>
      </c>
      <c r="O34" s="116">
        <v>89</v>
      </c>
      <c r="P34" s="116"/>
      <c r="Q34" s="116">
        <v>66</v>
      </c>
      <c r="R34" s="116"/>
      <c r="S34" s="116"/>
      <c r="T34" s="116">
        <v>155</v>
      </c>
      <c r="U34" s="116">
        <v>1.5</v>
      </c>
      <c r="V34" s="116">
        <v>19.599999999999994</v>
      </c>
      <c r="W34" s="115">
        <v>257193</v>
      </c>
      <c r="X34" s="115">
        <v>1.5788314519999999E-2</v>
      </c>
      <c r="Y34" s="115">
        <v>3.1</v>
      </c>
      <c r="Z34" s="116">
        <v>51827</v>
      </c>
      <c r="AA34" s="116">
        <v>0.44432438690257975</v>
      </c>
      <c r="AB34" s="116">
        <v>235.8</v>
      </c>
      <c r="AC34" s="116">
        <v>235.5</v>
      </c>
      <c r="AD34" s="116">
        <v>240.60000000000002</v>
      </c>
      <c r="AE34" s="115">
        <v>8557.3234999999986</v>
      </c>
      <c r="AF34" s="115">
        <v>8.3567612304687483E-2</v>
      </c>
      <c r="AG34" s="115">
        <v>0.09</v>
      </c>
      <c r="AH34" s="115">
        <v>0.21</v>
      </c>
      <c r="AI34" s="109">
        <v>244652</v>
      </c>
      <c r="AJ34" s="109">
        <v>251650</v>
      </c>
      <c r="AK34" s="109">
        <v>257193</v>
      </c>
      <c r="AL34" s="109">
        <v>4.554886025371907E-3</v>
      </c>
      <c r="AM34" s="110">
        <f t="shared" si="0"/>
        <v>12541</v>
      </c>
      <c r="AN34" s="110">
        <v>3.1060687253570141E-3</v>
      </c>
      <c r="AO34" s="110">
        <v>1.448817300014893E-3</v>
      </c>
      <c r="AP34" s="109">
        <v>83956.86887536943</v>
      </c>
      <c r="AQ34" s="109">
        <v>51187.296564429053</v>
      </c>
      <c r="AR34" s="109">
        <v>122048.83456020152</v>
      </c>
      <c r="AS34" s="109">
        <v>68.789570320687545</v>
      </c>
      <c r="AT34" s="109">
        <v>41.940012576834995</v>
      </c>
      <c r="AU34" s="109">
        <v>110.72958289752255</v>
      </c>
      <c r="AV34" s="110">
        <v>4.8550152594592459</v>
      </c>
      <c r="AW34" s="110">
        <v>4.8636197586583254</v>
      </c>
      <c r="AX34" s="110">
        <v>1.7722908660925273E-3</v>
      </c>
      <c r="AY34" s="109">
        <v>0.88952194511733207</v>
      </c>
      <c r="AZ34" s="109">
        <v>0.87005109571115002</v>
      </c>
      <c r="BA34" s="109">
        <v>0.8794382649744189</v>
      </c>
      <c r="BB34" s="110">
        <v>9243</v>
      </c>
      <c r="BC34" s="110">
        <v>16361</v>
      </c>
      <c r="BD34" s="110">
        <v>0.77009628908363092</v>
      </c>
      <c r="BE34" s="109">
        <v>8.5428481597798395E-2</v>
      </c>
      <c r="BF34" s="109">
        <v>0.19529715702227099</v>
      </c>
      <c r="BG34" s="109">
        <v>0.27002772034615002</v>
      </c>
      <c r="BH34" s="109">
        <v>4.6339203669680598E-2</v>
      </c>
      <c r="BI34" s="109">
        <v>6.2566660255014603E-2</v>
      </c>
      <c r="BJ34" s="109">
        <v>0.28572794452174399</v>
      </c>
      <c r="BK34" s="109">
        <v>5.4612832587341197E-2</v>
      </c>
      <c r="BL34" s="109" t="s">
        <v>2887</v>
      </c>
      <c r="BM34" s="108">
        <v>132.6</v>
      </c>
      <c r="BN34" s="108">
        <v>8.0250077729132879E-3</v>
      </c>
      <c r="BO34" s="108">
        <v>1.6825607191218415E-2</v>
      </c>
      <c r="BP34" s="108">
        <v>141172</v>
      </c>
      <c r="BQ34" s="108">
        <v>138836</v>
      </c>
      <c r="BR34" s="108">
        <v>119958</v>
      </c>
      <c r="BS34" s="108">
        <v>119003</v>
      </c>
      <c r="BT34" s="108">
        <v>1</v>
      </c>
      <c r="BU34" s="47">
        <v>0.62454413742750348</v>
      </c>
      <c r="BV34" s="47">
        <v>0.7643442979959012</v>
      </c>
      <c r="BW34" s="47">
        <v>0.55003176324509107</v>
      </c>
      <c r="BX34" s="47">
        <v>-3.7814079171731074</v>
      </c>
      <c r="BY34" s="47">
        <v>10.362276677008881</v>
      </c>
      <c r="BZ34" s="47">
        <v>0.6014543139833084</v>
      </c>
      <c r="CA34" s="47">
        <v>-1.1864195563630391</v>
      </c>
      <c r="CB34" s="47">
        <v>4.7723892475937664</v>
      </c>
      <c r="CC34" s="47">
        <v>0.2381202334206747</v>
      </c>
      <c r="CD34" s="47">
        <v>1</v>
      </c>
      <c r="CE34" s="108">
        <v>0.43803441424182749</v>
      </c>
      <c r="CF34" s="108">
        <v>0.42041323717051904</v>
      </c>
      <c r="CG34" s="108">
        <v>0.14155234858765356</v>
      </c>
      <c r="CH34" s="47">
        <v>37161</v>
      </c>
      <c r="CI34" s="47">
        <v>5.2123442808607014E-2</v>
      </c>
      <c r="CJ34" s="47">
        <v>15021</v>
      </c>
      <c r="CK34" s="47">
        <v>10071</v>
      </c>
      <c r="CL34" s="47">
        <v>0.40136298421807748</v>
      </c>
      <c r="CM34" s="108">
        <v>2</v>
      </c>
      <c r="CN34" s="47">
        <v>0.14162318327879483</v>
      </c>
      <c r="CO34" s="47">
        <v>0.44975374709186688</v>
      </c>
      <c r="CP34" s="47">
        <v>0.47869068325422792</v>
      </c>
      <c r="CQ34" s="47" t="s">
        <v>2761</v>
      </c>
      <c r="CR34" s="106">
        <v>8.1492421885336697</v>
      </c>
      <c r="CS34" s="107">
        <v>106972.72166916</v>
      </c>
      <c r="CT34" s="107">
        <v>0.18781030930422768</v>
      </c>
      <c r="CU34" s="107">
        <v>0.15761235067491755</v>
      </c>
      <c r="CV34" s="107">
        <v>0.6114352544630699</v>
      </c>
      <c r="CW34" s="106">
        <v>240.6806239100398</v>
      </c>
      <c r="CX34" s="106">
        <v>1057.9398206627041</v>
      </c>
      <c r="CY34" s="106">
        <v>9.900176758169934</v>
      </c>
      <c r="CZ34" s="106">
        <v>254.62561609639999</v>
      </c>
      <c r="DA34" s="107">
        <v>57</v>
      </c>
      <c r="DB34" s="107">
        <v>2609</v>
      </c>
      <c r="DC34" s="107">
        <v>0.46575006576531708</v>
      </c>
      <c r="DD34" s="106">
        <v>6318261</v>
      </c>
      <c r="DE34" s="106">
        <v>7762276</v>
      </c>
      <c r="DF34" s="106">
        <v>2.8568284057907706E-2</v>
      </c>
      <c r="DG34" s="107">
        <v>0.14417842457486399</v>
      </c>
      <c r="DH34" s="107">
        <v>0.35083554098895497</v>
      </c>
      <c r="DI34" s="107">
        <v>215464.82264390399</v>
      </c>
      <c r="DJ34" s="102">
        <v>10467.543081661999</v>
      </c>
      <c r="DK34" s="102">
        <v>40.699175644990397</v>
      </c>
      <c r="DL34" s="102">
        <v>19.2248084718697</v>
      </c>
      <c r="DM34" s="102">
        <v>13.033902233216899</v>
      </c>
      <c r="DN34" s="102">
        <v>8.4404649399037694</v>
      </c>
      <c r="DO34" s="102">
        <v>2</v>
      </c>
      <c r="DP34" s="103">
        <v>-413</v>
      </c>
      <c r="DQ34" s="103">
        <v>-0.17002881844380399</v>
      </c>
      <c r="DR34" s="103">
        <v>11288</v>
      </c>
      <c r="DS34" s="103">
        <v>11469.25</v>
      </c>
      <c r="DT34" s="103">
        <v>1.605687455705174E-2</v>
      </c>
      <c r="DU34" s="103">
        <v>0.32891123316796594</v>
      </c>
      <c r="DV34" s="103">
        <v>0.2737537328072891</v>
      </c>
      <c r="DW34" s="102">
        <v>103</v>
      </c>
      <c r="DX34" s="102" t="s">
        <v>2812</v>
      </c>
      <c r="DY34" s="102">
        <v>95</v>
      </c>
      <c r="DZ34" s="102" t="s">
        <v>2812</v>
      </c>
      <c r="EA34" s="102">
        <v>137</v>
      </c>
      <c r="EB34" s="103">
        <v>21545.122318781559</v>
      </c>
      <c r="EC34" s="103">
        <v>0.14988641059934441</v>
      </c>
      <c r="ED34" s="103">
        <v>8.242083982654588</v>
      </c>
      <c r="EE34" s="102">
        <v>12.72413793103448</v>
      </c>
      <c r="EF34" s="102">
        <v>19.81034482758621</v>
      </c>
      <c r="EG34" s="102">
        <v>7.0862068965517242</v>
      </c>
      <c r="EH34" s="103">
        <v>26385</v>
      </c>
      <c r="EI34" s="103">
        <v>0.2000870572667495</v>
      </c>
      <c r="EJ34" s="103">
        <v>24405</v>
      </c>
      <c r="EK34" s="103">
        <v>9.4939561565253017E-2</v>
      </c>
      <c r="EL34" s="103">
        <v>4.3472868217054268</v>
      </c>
      <c r="EM34" s="102">
        <v>119890</v>
      </c>
      <c r="EN34" s="102">
        <v>11758</v>
      </c>
      <c r="EO34" s="102">
        <v>9.8073233797647846E-2</v>
      </c>
      <c r="EP34" s="102">
        <v>7.9581282842605724E-2</v>
      </c>
      <c r="EQ34" s="102">
        <v>1.8491950955042122E-2</v>
      </c>
      <c r="ER34" s="102">
        <v>0.1885524749106991</v>
      </c>
      <c r="ES34" s="91">
        <v>0.152</v>
      </c>
      <c r="ET34" s="91">
        <v>3.0999999999999996</v>
      </c>
      <c r="EU34" s="91">
        <v>23180</v>
      </c>
      <c r="EV34" s="91">
        <v>0.1285296981499513</v>
      </c>
      <c r="EW34" s="75">
        <v>12212</v>
      </c>
      <c r="EX34" s="75">
        <v>111.6435473304946</v>
      </c>
      <c r="EY34" s="75" t="s">
        <v>2854</v>
      </c>
      <c r="EZ34" s="75">
        <v>9.204061578774976E-2</v>
      </c>
      <c r="FA34" s="75">
        <v>8.7536849000982644E-2</v>
      </c>
      <c r="FB34" s="75">
        <v>0.27309204061578773</v>
      </c>
      <c r="FC34" s="75">
        <v>0.19235178512938095</v>
      </c>
      <c r="FD34" s="75">
        <v>0.35497870946609894</v>
      </c>
      <c r="FE34" s="91">
        <v>0.47583643122676578</v>
      </c>
      <c r="FF34" s="91">
        <v>0.52416356877323422</v>
      </c>
      <c r="FG34" s="91" t="e">
        <f>VLOOKUP(A34,#REF!,2,FALSE)</f>
        <v>#REF!</v>
      </c>
      <c r="FH34" s="91" t="e">
        <f>VLOOKUP(A34,#REF!,3,FALSE)</f>
        <v>#REF!</v>
      </c>
      <c r="FI34" s="91" t="e">
        <f>VLOOKUP(A34,#REF!,4,FALSE)</f>
        <v>#REF!</v>
      </c>
      <c r="FJ34" s="91">
        <v>538</v>
      </c>
      <c r="FK34" s="91">
        <v>3.717472118959108E-2</v>
      </c>
      <c r="FL34" s="91">
        <v>0.35873605947955389</v>
      </c>
      <c r="FM34" s="91">
        <v>0.40520446096654272</v>
      </c>
      <c r="FN34" s="91">
        <v>0.16914498141263939</v>
      </c>
      <c r="FO34" s="91">
        <v>2.9739776951672861E-2</v>
      </c>
      <c r="FP34" s="75">
        <v>9.6005723328395409E-2</v>
      </c>
      <c r="FQ34" s="75">
        <v>6.3298767851380092E-3</v>
      </c>
      <c r="FR34" s="92">
        <v>0.1683327306730743</v>
      </c>
    </row>
    <row r="35" spans="1:174">
      <c r="A35" s="88" t="s">
        <v>2575</v>
      </c>
      <c r="B35" s="89" t="s">
        <v>2576</v>
      </c>
      <c r="C35" s="89" t="s">
        <v>26</v>
      </c>
      <c r="D35" s="89" t="s">
        <v>191</v>
      </c>
      <c r="E35" s="90" t="s">
        <v>27</v>
      </c>
      <c r="F35" s="90" t="s">
        <v>415</v>
      </c>
      <c r="G35" s="90" t="s">
        <v>61</v>
      </c>
      <c r="H35" s="115">
        <v>29762.635554314758</v>
      </c>
      <c r="I35" s="115">
        <v>367901.12665704452</v>
      </c>
      <c r="J35" s="115">
        <v>720116.58379080391</v>
      </c>
      <c r="K35" s="115">
        <v>1598000.832162255</v>
      </c>
      <c r="L35" s="115">
        <v>2715781.1781644188</v>
      </c>
      <c r="M35" s="115">
        <v>9.9597002246776185</v>
      </c>
      <c r="N35" s="115">
        <v>-0.26095293629999999</v>
      </c>
      <c r="O35" s="116">
        <v>133</v>
      </c>
      <c r="P35" s="116">
        <v>55</v>
      </c>
      <c r="Q35" s="116">
        <v>5</v>
      </c>
      <c r="R35" s="116"/>
      <c r="S35" s="116"/>
      <c r="T35" s="116">
        <v>193</v>
      </c>
      <c r="U35" s="116">
        <v>1.3000000000000007</v>
      </c>
      <c r="V35" s="116">
        <v>22.400000000000006</v>
      </c>
      <c r="W35" s="115">
        <v>272677</v>
      </c>
      <c r="X35" s="115">
        <v>1.217735273E-2</v>
      </c>
      <c r="Y35" s="115">
        <v>3.2</v>
      </c>
      <c r="Z35" s="116">
        <v>248220</v>
      </c>
      <c r="AA35" s="116">
        <v>0.2812988477963097</v>
      </c>
      <c r="AB35" s="116">
        <v>236.9</v>
      </c>
      <c r="AC35" s="116">
        <v>234.7</v>
      </c>
      <c r="AD35" s="116">
        <v>239</v>
      </c>
      <c r="AE35" s="115">
        <v>14017.234299999993</v>
      </c>
      <c r="AF35" s="115">
        <v>0.16510287750294456</v>
      </c>
      <c r="AG35" s="115">
        <v>0.06</v>
      </c>
      <c r="AH35" s="115">
        <v>0.17</v>
      </c>
      <c r="AI35" s="109">
        <v>268619</v>
      </c>
      <c r="AJ35" s="109">
        <v>272985</v>
      </c>
      <c r="AK35" s="109">
        <v>272677</v>
      </c>
      <c r="AL35" s="109">
        <v>1.3640135836492373E-3</v>
      </c>
      <c r="AM35" s="110">
        <f t="shared" si="0"/>
        <v>4058</v>
      </c>
      <c r="AN35" s="110">
        <v>4.073309398819891E-3</v>
      </c>
      <c r="AO35" s="110">
        <v>-2.7092958151706537E-3</v>
      </c>
      <c r="AP35" s="109">
        <v>81222.240431495462</v>
      </c>
      <c r="AQ35" s="109">
        <v>53537.027065173083</v>
      </c>
      <c r="AR35" s="109">
        <v>137917.73250333141</v>
      </c>
      <c r="AS35" s="109">
        <v>58.891803800162926</v>
      </c>
      <c r="AT35" s="109">
        <v>38.818088213478923</v>
      </c>
      <c r="AU35" s="109">
        <v>97.709892013641735</v>
      </c>
      <c r="AV35" s="110">
        <v>4.4528756292841125</v>
      </c>
      <c r="AW35" s="110">
        <v>3.7644440408605919</v>
      </c>
      <c r="AX35" s="110">
        <v>-0.15460382138142034</v>
      </c>
      <c r="AY35" s="109">
        <v>1.1570242842320255</v>
      </c>
      <c r="AZ35" s="109">
        <v>1.1694562610814323</v>
      </c>
      <c r="BA35" s="109">
        <v>1.1630138620751227</v>
      </c>
      <c r="BB35" s="110">
        <v>8038</v>
      </c>
      <c r="BC35" s="110">
        <v>15619</v>
      </c>
      <c r="BD35" s="110">
        <v>0.94314506096043793</v>
      </c>
      <c r="BE35" s="109">
        <v>6.0793652486721798E-2</v>
      </c>
      <c r="BF35" s="109">
        <v>0.14904410467747001</v>
      </c>
      <c r="BG35" s="109">
        <v>0.25313818837424001</v>
      </c>
      <c r="BH35" s="109">
        <v>5.6524870983583997E-2</v>
      </c>
      <c r="BI35" s="109">
        <v>0.108500032650754</v>
      </c>
      <c r="BJ35" s="109">
        <v>0.29247416847639202</v>
      </c>
      <c r="BK35" s="109">
        <v>7.9524982350838103E-2</v>
      </c>
      <c r="BL35" s="109" t="s">
        <v>2890</v>
      </c>
      <c r="BM35" s="108">
        <v>104.3</v>
      </c>
      <c r="BN35" s="108">
        <v>-9.3726367278636827E-3</v>
      </c>
      <c r="BO35" s="108">
        <v>-2.7840762575470607E-2</v>
      </c>
      <c r="BP35" s="108">
        <v>109330</v>
      </c>
      <c r="BQ35" s="108">
        <v>112461</v>
      </c>
      <c r="BR35" s="108">
        <v>123133</v>
      </c>
      <c r="BS35" s="108">
        <v>124298</v>
      </c>
      <c r="BT35" s="108">
        <v>6</v>
      </c>
      <c r="BU35" s="47">
        <v>0.6102321315725906</v>
      </c>
      <c r="BV35" s="47">
        <v>0.70408193549546139</v>
      </c>
      <c r="BW35" s="47">
        <v>0.49760623628807499</v>
      </c>
      <c r="BX35" s="47">
        <v>-0.10041966563634208</v>
      </c>
      <c r="BY35" s="47">
        <v>11.550283651468424</v>
      </c>
      <c r="BZ35" s="47">
        <v>0.57132017737128515</v>
      </c>
      <c r="CA35" s="47">
        <v>-0.58376072760341025</v>
      </c>
      <c r="CB35" s="47">
        <v>7.8435286066213088</v>
      </c>
      <c r="CC35" s="47">
        <v>0.31282526437489017</v>
      </c>
      <c r="CD35" s="47">
        <v>2</v>
      </c>
      <c r="CE35" s="108">
        <v>0.43812191933354128</v>
      </c>
      <c r="CF35" s="108">
        <v>0.34191200543037503</v>
      </c>
      <c r="CG35" s="108">
        <v>0.21996607523608358</v>
      </c>
      <c r="CH35" s="47">
        <v>10320</v>
      </c>
      <c r="CI35" s="47">
        <v>0.18770859707676368</v>
      </c>
      <c r="CJ35" s="47">
        <v>5223</v>
      </c>
      <c r="CK35" s="47">
        <v>2386</v>
      </c>
      <c r="CL35" s="47">
        <v>0.31357602838743592</v>
      </c>
      <c r="CM35" s="108">
        <v>5</v>
      </c>
      <c r="CN35" s="47">
        <v>0.13572355012043727</v>
      </c>
      <c r="CO35" s="47">
        <v>-4.2810183743328256</v>
      </c>
      <c r="CP35" s="47">
        <v>0.48696034834167129</v>
      </c>
      <c r="CQ35" s="47" t="s">
        <v>2761</v>
      </c>
      <c r="CR35" s="106">
        <v>9.8978385929635166</v>
      </c>
      <c r="CS35" s="107">
        <v>105588.36958637</v>
      </c>
      <c r="CT35" s="107">
        <v>0.10305901636816915</v>
      </c>
      <c r="CU35" s="107">
        <v>8.4593438315227185E-2</v>
      </c>
      <c r="CV35" s="107">
        <v>0.77858731950457305</v>
      </c>
      <c r="CW35" s="106">
        <v>439.96314975149357</v>
      </c>
      <c r="CX35" s="106">
        <v>1115.632822591808</v>
      </c>
      <c r="CY35" s="106">
        <v>18.00068691505334</v>
      </c>
      <c r="CZ35" s="106">
        <v>490.83733059359997</v>
      </c>
      <c r="DA35" s="107">
        <v>162</v>
      </c>
      <c r="DB35" s="107">
        <v>4087</v>
      </c>
      <c r="DC35" s="107">
        <v>0.3809850029821642</v>
      </c>
      <c r="DD35" s="106">
        <v>6023820</v>
      </c>
      <c r="DE35" s="106">
        <v>6822707</v>
      </c>
      <c r="DF35" s="106">
        <v>1.6577665833308431E-2</v>
      </c>
      <c r="DG35" s="107">
        <v>0.17398642506752901</v>
      </c>
      <c r="DH35" s="107">
        <v>0.26753146709494502</v>
      </c>
      <c r="DI35" s="107">
        <v>222118.17867641299</v>
      </c>
      <c r="DJ35" s="102">
        <v>7897.1215099773499</v>
      </c>
      <c r="DK35" s="102">
        <v>28.961450764007701</v>
      </c>
      <c r="DL35" s="102">
        <v>16.690424493443601</v>
      </c>
      <c r="DM35" s="102">
        <v>7.41657619395908</v>
      </c>
      <c r="DN35" s="102">
        <v>4.8544500766050502</v>
      </c>
      <c r="DO35" s="102">
        <v>3</v>
      </c>
      <c r="DP35" s="103">
        <v>160.75</v>
      </c>
      <c r="DQ35" s="103">
        <v>0.1193392724573125</v>
      </c>
      <c r="DR35" s="103">
        <v>27594</v>
      </c>
      <c r="DS35" s="103">
        <v>28679.25</v>
      </c>
      <c r="DT35" s="103">
        <v>3.9329202000434868E-2</v>
      </c>
      <c r="DU35" s="103">
        <v>0.41370406610132637</v>
      </c>
      <c r="DV35" s="103">
        <v>0.33967938492115379</v>
      </c>
      <c r="DW35" s="102">
        <v>300</v>
      </c>
      <c r="DX35" s="102" t="s">
        <v>2813</v>
      </c>
      <c r="DY35" s="102">
        <v>260</v>
      </c>
      <c r="DZ35" s="102" t="s">
        <v>2812</v>
      </c>
      <c r="EA35" s="102">
        <v>252</v>
      </c>
      <c r="EB35" s="103">
        <v>29694.818443791941</v>
      </c>
      <c r="EC35" s="103">
        <v>0.21371788953673379</v>
      </c>
      <c r="ED35" s="103">
        <v>7.1192102242354043</v>
      </c>
      <c r="EE35" s="102">
        <v>9.6232410349523381</v>
      </c>
      <c r="EF35" s="102"/>
      <c r="EG35" s="102"/>
      <c r="EH35" s="103">
        <v>23865</v>
      </c>
      <c r="EI35" s="103">
        <v>0.19672781145262142</v>
      </c>
      <c r="EJ35" s="103">
        <v>23616</v>
      </c>
      <c r="EK35" s="103">
        <v>4.5435298102981025E-2</v>
      </c>
      <c r="EL35" s="103">
        <v>4.4573202276254529</v>
      </c>
      <c r="EM35" s="102">
        <v>116624</v>
      </c>
      <c r="EN35" s="102">
        <v>11778</v>
      </c>
      <c r="EO35" s="102">
        <v>0.10099121964604198</v>
      </c>
      <c r="EP35" s="102">
        <v>6.3751886404170663E-2</v>
      </c>
      <c r="EQ35" s="102">
        <v>3.7239333241871314E-2</v>
      </c>
      <c r="ER35" s="102">
        <v>0.36873832569196807</v>
      </c>
      <c r="ES35" s="91">
        <v>0.20199999999999999</v>
      </c>
      <c r="ET35" s="91">
        <v>3.3000000000000007</v>
      </c>
      <c r="EU35" s="91">
        <v>22010</v>
      </c>
      <c r="EV35" s="91">
        <v>0.11782630777044178</v>
      </c>
      <c r="EW35" s="75">
        <v>13872</v>
      </c>
      <c r="EX35" s="75">
        <v>92.672967128027679</v>
      </c>
      <c r="EY35" s="75" t="s">
        <v>2856</v>
      </c>
      <c r="EZ35" s="75">
        <v>0.58773068050749711</v>
      </c>
      <c r="FA35" s="75">
        <v>0.12175605536332182</v>
      </c>
      <c r="FB35" s="75">
        <v>5.2840253748558247E-2</v>
      </c>
      <c r="FC35" s="75">
        <v>8.5279700115340251E-2</v>
      </c>
      <c r="FD35" s="75">
        <v>0.15239331026528258</v>
      </c>
      <c r="FE35" s="91">
        <v>0.47477064220183485</v>
      </c>
      <c r="FF35" s="91">
        <v>0.52522935779816515</v>
      </c>
      <c r="FG35" s="91" t="e">
        <f>VLOOKUP(A35,#REF!,2,FALSE)</f>
        <v>#REF!</v>
      </c>
      <c r="FH35" s="91" t="e">
        <f>VLOOKUP(A35,#REF!,3,FALSE)</f>
        <v>#REF!</v>
      </c>
      <c r="FI35" s="91" t="e">
        <f>VLOOKUP(A35,#REF!,4,FALSE)</f>
        <v>#REF!</v>
      </c>
      <c r="FJ35" s="91">
        <v>872</v>
      </c>
      <c r="FK35" s="91">
        <v>3.669724770642202E-2</v>
      </c>
      <c r="FL35" s="91">
        <v>0.32798165137614677</v>
      </c>
      <c r="FM35" s="91">
        <v>0.42660550458715596</v>
      </c>
      <c r="FN35" s="91">
        <v>0.1915137614678899</v>
      </c>
      <c r="FO35" s="91">
        <v>1.7201834862385322E-2</v>
      </c>
      <c r="FP35" s="75">
        <v>0.19235945826013928</v>
      </c>
      <c r="FQ35" s="75">
        <v>1.5028770303325913E-2</v>
      </c>
      <c r="FR35" s="92">
        <v>0.17277951569072567</v>
      </c>
    </row>
    <row r="36" spans="1:174">
      <c r="A36" s="88" t="s">
        <v>572</v>
      </c>
      <c r="B36" s="89" t="s">
        <v>573</v>
      </c>
      <c r="C36" s="89" t="s">
        <v>574</v>
      </c>
      <c r="D36" s="89" t="s">
        <v>191</v>
      </c>
      <c r="E36" s="90" t="s">
        <v>27</v>
      </c>
      <c r="F36" s="90" t="s">
        <v>391</v>
      </c>
      <c r="G36" s="90" t="s">
        <v>61</v>
      </c>
      <c r="H36" s="115">
        <v>136141.50074158679</v>
      </c>
      <c r="I36" s="115">
        <v>441556.42734598188</v>
      </c>
      <c r="J36" s="115">
        <v>735807.98693393043</v>
      </c>
      <c r="K36" s="115">
        <v>606443.10091173451</v>
      </c>
      <c r="L36" s="115">
        <v>1919949.015933234</v>
      </c>
      <c r="M36" s="115">
        <v>6.4629950581457241</v>
      </c>
      <c r="N36" s="115">
        <v>0.18301722409999999</v>
      </c>
      <c r="O36" s="116">
        <v>314</v>
      </c>
      <c r="P36" s="116">
        <v>149</v>
      </c>
      <c r="Q36" s="116">
        <v>14</v>
      </c>
      <c r="R36" s="116"/>
      <c r="S36" s="116"/>
      <c r="T36" s="116">
        <v>477</v>
      </c>
      <c r="U36" s="116">
        <v>1.0000000000000004</v>
      </c>
      <c r="V36" s="116">
        <v>22.299999999999983</v>
      </c>
      <c r="W36" s="115">
        <v>297068</v>
      </c>
      <c r="X36" s="115">
        <v>1.8735690829999999E-2</v>
      </c>
      <c r="Y36" s="115">
        <v>2.4</v>
      </c>
      <c r="Z36" s="116">
        <v>322219</v>
      </c>
      <c r="AA36" s="116">
        <v>0.36330570202253748</v>
      </c>
      <c r="AB36" s="116">
        <v>239</v>
      </c>
      <c r="AC36" s="116">
        <v>240.1</v>
      </c>
      <c r="AD36" s="116">
        <v>245.5</v>
      </c>
      <c r="AE36" s="115">
        <v>89312.152200000288</v>
      </c>
      <c r="AF36" s="115">
        <v>0.99125585127636284</v>
      </c>
      <c r="AG36" s="115">
        <v>0.06</v>
      </c>
      <c r="AH36" s="115">
        <v>0.13</v>
      </c>
      <c r="AI36" s="109">
        <v>288057</v>
      </c>
      <c r="AJ36" s="109">
        <v>294724</v>
      </c>
      <c r="AK36" s="109">
        <v>297068</v>
      </c>
      <c r="AL36" s="109">
        <v>2.8041690387630158E-3</v>
      </c>
      <c r="AM36" s="110">
        <f t="shared" si="0"/>
        <v>9011</v>
      </c>
      <c r="AN36" s="110">
        <v>4.3127436045438117E-3</v>
      </c>
      <c r="AO36" s="110">
        <v>-1.5085745657807959E-3</v>
      </c>
      <c r="AP36" s="109">
        <v>98220.192272984219</v>
      </c>
      <c r="AQ36" s="109">
        <v>53933.320156179034</v>
      </c>
      <c r="AR36" s="109">
        <v>144914.48757083673</v>
      </c>
      <c r="AS36" s="109">
        <v>67.778035115345162</v>
      </c>
      <c r="AT36" s="109">
        <v>37.217341799463277</v>
      </c>
      <c r="AU36" s="109">
        <v>104.99537691480919</v>
      </c>
      <c r="AV36" s="110">
        <v>4.8039486163667</v>
      </c>
      <c r="AW36" s="110">
        <v>4.9240269999610895</v>
      </c>
      <c r="AX36" s="110">
        <v>2.4995767686875597E-2</v>
      </c>
      <c r="AY36" s="109">
        <v>1.0221760749834967</v>
      </c>
      <c r="AZ36" s="109">
        <v>1.0145712322732368</v>
      </c>
      <c r="BA36" s="109">
        <v>1.0183000707376397</v>
      </c>
      <c r="BB36" s="110">
        <v>8239</v>
      </c>
      <c r="BC36" s="110">
        <v>15628</v>
      </c>
      <c r="BD36" s="110">
        <v>0.89683213982279408</v>
      </c>
      <c r="BE36" s="109">
        <v>8.6193509316599706E-2</v>
      </c>
      <c r="BF36" s="109">
        <v>0.186705987635014</v>
      </c>
      <c r="BG36" s="109">
        <v>0.25328962649997</v>
      </c>
      <c r="BH36" s="109">
        <v>6.3058333716324994E-2</v>
      </c>
      <c r="BI36" s="109">
        <v>8.0880671584694294E-2</v>
      </c>
      <c r="BJ36" s="109">
        <v>0.264950100234566</v>
      </c>
      <c r="BK36" s="109">
        <v>6.4921771012831406E-2</v>
      </c>
      <c r="BL36" s="109" t="s">
        <v>2891</v>
      </c>
      <c r="BM36" s="108">
        <v>109.7</v>
      </c>
      <c r="BN36" s="108">
        <v>5.2825239535137895E-3</v>
      </c>
      <c r="BO36" s="108">
        <v>1.8536458849824172E-2</v>
      </c>
      <c r="BP36" s="108">
        <v>133523</v>
      </c>
      <c r="BQ36" s="108">
        <v>131093</v>
      </c>
      <c r="BR36" s="108">
        <v>137970</v>
      </c>
      <c r="BS36" s="108">
        <v>137245</v>
      </c>
      <c r="BT36" s="108">
        <v>1</v>
      </c>
      <c r="BU36" s="47">
        <v>0.62714781845247047</v>
      </c>
      <c r="BV36" s="47">
        <v>0.75584749172628629</v>
      </c>
      <c r="BW36" s="47">
        <v>0.53832058642148384</v>
      </c>
      <c r="BX36" s="47">
        <v>-1.4340815389532358</v>
      </c>
      <c r="BY36" s="47">
        <v>12.122488931782332</v>
      </c>
      <c r="BZ36" s="47">
        <v>0.60200086317143631</v>
      </c>
      <c r="CA36" s="47">
        <v>-1.707350916002615</v>
      </c>
      <c r="CB36" s="47">
        <v>5.1773614998929958</v>
      </c>
      <c r="CC36" s="47">
        <v>0.25776802516321318</v>
      </c>
      <c r="CD36" s="47">
        <v>1</v>
      </c>
      <c r="CE36" s="108">
        <v>0.41741116836948827</v>
      </c>
      <c r="CF36" s="108">
        <v>0.41905761540643788</v>
      </c>
      <c r="CG36" s="108">
        <v>0.16353121622407391</v>
      </c>
      <c r="CH36" s="47">
        <v>29415</v>
      </c>
      <c r="CI36" s="47">
        <v>-7.2896628530930456E-3</v>
      </c>
      <c r="CJ36" s="47">
        <v>11045</v>
      </c>
      <c r="CK36" s="47">
        <v>7846</v>
      </c>
      <c r="CL36" s="47">
        <v>0.41533005134720236</v>
      </c>
      <c r="CM36" s="108">
        <v>4</v>
      </c>
      <c r="CN36" s="47">
        <v>0.11390438375969703</v>
      </c>
      <c r="CO36" s="47">
        <v>-0.19406200253143346</v>
      </c>
      <c r="CP36" s="47">
        <v>0.50528144319886059</v>
      </c>
      <c r="CQ36" s="47" t="s">
        <v>2760</v>
      </c>
      <c r="CR36" s="106">
        <v>10.705268594047835</v>
      </c>
      <c r="CS36" s="107">
        <v>122626.15797856</v>
      </c>
      <c r="CT36" s="107">
        <v>0.11022207710970738</v>
      </c>
      <c r="CU36" s="107">
        <v>0.11869297308984253</v>
      </c>
      <c r="CV36" s="107">
        <v>0.72956758848631564</v>
      </c>
      <c r="CW36" s="106">
        <v>1434.7888521602499</v>
      </c>
      <c r="CX36" s="106">
        <v>211.96049752367119</v>
      </c>
      <c r="CY36" s="106">
        <v>10.237338217017651</v>
      </c>
      <c r="CZ36" s="106">
        <v>304.11855894529998</v>
      </c>
      <c r="DA36" s="107">
        <v>41</v>
      </c>
      <c r="DB36" s="107">
        <v>3968</v>
      </c>
      <c r="DC36" s="107">
        <v>0.57971514082905307</v>
      </c>
      <c r="DD36" s="106">
        <v>5927353</v>
      </c>
      <c r="DE36" s="106">
        <v>8113420</v>
      </c>
      <c r="DF36" s="106">
        <v>4.6101248736155918E-2</v>
      </c>
      <c r="DG36" s="107">
        <v>0.151652293919983</v>
      </c>
      <c r="DH36" s="107">
        <v>0.27974085758242101</v>
      </c>
      <c r="DI36" s="107">
        <v>243332.77583359199</v>
      </c>
      <c r="DJ36" s="102">
        <v>13062.960332159901</v>
      </c>
      <c r="DK36" s="102">
        <v>43.972963537506402</v>
      </c>
      <c r="DL36" s="102">
        <v>13.3692157172088</v>
      </c>
      <c r="DM36" s="102">
        <v>14.8011389585545</v>
      </c>
      <c r="DN36" s="102">
        <v>15.802608861743099</v>
      </c>
      <c r="DO36" s="102">
        <v>1</v>
      </c>
      <c r="DP36" s="103">
        <v>-592.75</v>
      </c>
      <c r="DQ36" s="103">
        <v>-0.23884355797320439</v>
      </c>
      <c r="DR36" s="103">
        <v>27594</v>
      </c>
      <c r="DS36" s="103">
        <v>28679.25</v>
      </c>
      <c r="DT36" s="103">
        <v>3.9329202000434868E-2</v>
      </c>
      <c r="DU36" s="103">
        <v>0.41370406610132637</v>
      </c>
      <c r="DV36" s="103">
        <v>0.33967938492115379</v>
      </c>
      <c r="DW36" s="102">
        <v>205</v>
      </c>
      <c r="DX36" s="102" t="s">
        <v>2814</v>
      </c>
      <c r="DY36" s="102">
        <v>194</v>
      </c>
      <c r="DZ36" s="102" t="s">
        <v>2812</v>
      </c>
      <c r="EA36" s="102">
        <v>212</v>
      </c>
      <c r="EB36" s="103">
        <v>29681.856407139829</v>
      </c>
      <c r="EC36" s="103">
        <v>0.18404955886141849</v>
      </c>
      <c r="ED36" s="103">
        <v>7.3291479998933671</v>
      </c>
      <c r="EE36" s="102">
        <v>13.432184910597471</v>
      </c>
      <c r="EF36" s="102">
        <v>22.302660270388142</v>
      </c>
      <c r="EG36" s="102">
        <v>8.8704753597906674</v>
      </c>
      <c r="EH36" s="103">
        <v>48421</v>
      </c>
      <c r="EI36" s="103">
        <v>0.34230900074497078</v>
      </c>
      <c r="EJ36" s="103">
        <v>47684</v>
      </c>
      <c r="EK36" s="103">
        <v>4.9639292005704223E-2</v>
      </c>
      <c r="EL36" s="103">
        <v>3.0682569674067075</v>
      </c>
      <c r="EM36" s="102">
        <v>113678</v>
      </c>
      <c r="EN36" s="102">
        <v>12454</v>
      </c>
      <c r="EO36" s="102">
        <v>0.10955505902637273</v>
      </c>
      <c r="EP36" s="102">
        <v>7.8273720508805572E-2</v>
      </c>
      <c r="EQ36" s="102">
        <v>3.1281338517567162E-2</v>
      </c>
      <c r="ER36" s="102">
        <v>0.28553075317167176</v>
      </c>
      <c r="ES36" s="91">
        <v>0.16800000000000001</v>
      </c>
      <c r="ET36" s="91">
        <v>2.1000000000000014</v>
      </c>
      <c r="EU36" s="91">
        <v>22910</v>
      </c>
      <c r="EV36" s="91">
        <v>0.15473790322580649</v>
      </c>
      <c r="EW36" s="75">
        <v>14600</v>
      </c>
      <c r="EX36" s="75">
        <v>105.6215</v>
      </c>
      <c r="EY36" s="75" t="s">
        <v>2855</v>
      </c>
      <c r="EZ36" s="75">
        <v>0.28404109589041093</v>
      </c>
      <c r="FA36" s="75">
        <v>6.7671232876712326E-2</v>
      </c>
      <c r="FB36" s="75">
        <v>0.1473972602739726</v>
      </c>
      <c r="FC36" s="75">
        <v>0.18506849315068494</v>
      </c>
      <c r="FD36" s="75">
        <v>0.31582191780821917</v>
      </c>
      <c r="FE36" s="91">
        <v>0.37915984724495361</v>
      </c>
      <c r="FF36" s="91">
        <v>0.62084015275504634</v>
      </c>
      <c r="FG36" s="91" t="e">
        <f>VLOOKUP(A36,#REF!,2,FALSE)</f>
        <v>#REF!</v>
      </c>
      <c r="FH36" s="91" t="e">
        <f>VLOOKUP(A36,#REF!,3,FALSE)</f>
        <v>#REF!</v>
      </c>
      <c r="FI36" s="91" t="e">
        <f>VLOOKUP(A36,#REF!,4,FALSE)</f>
        <v>#REF!</v>
      </c>
      <c r="FJ36" s="91">
        <v>1833</v>
      </c>
      <c r="FK36" s="91">
        <v>1.5821058374249863E-2</v>
      </c>
      <c r="FL36" s="91">
        <v>0.39770867430441897</v>
      </c>
      <c r="FM36" s="91">
        <v>0.38952536824877249</v>
      </c>
      <c r="FN36" s="91">
        <v>0.17566830332787781</v>
      </c>
      <c r="FO36" s="91">
        <v>2.1276595744680851E-2</v>
      </c>
      <c r="FP36" s="75">
        <v>0.13923074851549141</v>
      </c>
      <c r="FQ36" s="75">
        <v>7.8736181614983778E-3</v>
      </c>
      <c r="FR36" s="92">
        <v>0.15605854551819787</v>
      </c>
    </row>
    <row r="37" spans="1:174">
      <c r="A37" s="88" t="s">
        <v>1185</v>
      </c>
      <c r="B37" s="89" t="s">
        <v>1186</v>
      </c>
      <c r="C37" s="89" t="s">
        <v>574</v>
      </c>
      <c r="D37" s="89" t="s">
        <v>191</v>
      </c>
      <c r="E37" s="90" t="s">
        <v>27</v>
      </c>
      <c r="F37" s="90" t="s">
        <v>229</v>
      </c>
      <c r="G37" s="90" t="s">
        <v>62</v>
      </c>
      <c r="H37" s="115">
        <v>107925.7607823838</v>
      </c>
      <c r="I37" s="115">
        <v>344280.88170822337</v>
      </c>
      <c r="J37" s="115">
        <v>410767.61844714719</v>
      </c>
      <c r="K37" s="115">
        <v>166635.86988463439</v>
      </c>
      <c r="L37" s="115">
        <v>1029610.130822389</v>
      </c>
      <c r="M37" s="115">
        <v>3.3579681844854941</v>
      </c>
      <c r="N37" s="115">
        <v>-0.1976294337</v>
      </c>
      <c r="O37" s="116">
        <v>235</v>
      </c>
      <c r="P37" s="116">
        <v>54</v>
      </c>
      <c r="Q37" s="116">
        <v>117</v>
      </c>
      <c r="R37" s="116">
        <v>32</v>
      </c>
      <c r="S37" s="116"/>
      <c r="T37" s="116">
        <v>438</v>
      </c>
      <c r="U37" s="116">
        <v>0.80000000000000027</v>
      </c>
      <c r="V37" s="116">
        <v>15.099999999999994</v>
      </c>
      <c r="W37" s="115">
        <v>306617</v>
      </c>
      <c r="X37" s="115">
        <v>1.291334756E-2</v>
      </c>
      <c r="Y37" s="115">
        <v>3.3</v>
      </c>
      <c r="Z37" s="116">
        <v>329222</v>
      </c>
      <c r="AA37" s="116">
        <v>0.13193528986519734</v>
      </c>
      <c r="AB37" s="116">
        <v>251.10000000000002</v>
      </c>
      <c r="AC37" s="116">
        <v>253.8</v>
      </c>
      <c r="AD37" s="116">
        <v>259.3</v>
      </c>
      <c r="AE37" s="115">
        <v>32440.490699999995</v>
      </c>
      <c r="AF37" s="115">
        <v>0.44439028356164378</v>
      </c>
      <c r="AG37" s="115">
        <v>0.16</v>
      </c>
      <c r="AH37" s="115">
        <v>0.21</v>
      </c>
      <c r="AI37" s="109">
        <v>281585</v>
      </c>
      <c r="AJ37" s="109">
        <v>292691</v>
      </c>
      <c r="AK37" s="109">
        <v>306617</v>
      </c>
      <c r="AL37" s="109">
        <v>7.7723267425002796E-3</v>
      </c>
      <c r="AM37" s="110">
        <f t="shared" ref="AM37:AM65" si="1">AK37-AI37</f>
        <v>25032</v>
      </c>
      <c r="AN37" s="110">
        <v>4.3043131328031059E-3</v>
      </c>
      <c r="AO37" s="110">
        <v>3.4680136096971736E-3</v>
      </c>
      <c r="AP37" s="109">
        <v>104497.50160046935</v>
      </c>
      <c r="AQ37" s="109">
        <v>59351.139014005064</v>
      </c>
      <c r="AR37" s="109">
        <v>142768.35938552557</v>
      </c>
      <c r="AS37" s="109">
        <v>73.193739880619319</v>
      </c>
      <c r="AT37" s="109">
        <v>41.571633427358918</v>
      </c>
      <c r="AU37" s="109">
        <v>114.76537330797838</v>
      </c>
      <c r="AV37" s="110">
        <v>5.5186334914275941</v>
      </c>
      <c r="AW37" s="110">
        <v>5.2345567118297645</v>
      </c>
      <c r="AX37" s="110">
        <v>-5.147592787944736E-2</v>
      </c>
      <c r="AY37" s="109">
        <v>0.84709014287612372</v>
      </c>
      <c r="AZ37" s="109">
        <v>0.8153586634596105</v>
      </c>
      <c r="BA37" s="109">
        <v>0.83068090035199926</v>
      </c>
      <c r="BB37" s="110">
        <v>10890</v>
      </c>
      <c r="BC37" s="110">
        <v>21466</v>
      </c>
      <c r="BD37" s="110">
        <v>0.97116620752984395</v>
      </c>
      <c r="BE37" s="109">
        <v>0.104790277110982</v>
      </c>
      <c r="BF37" s="109">
        <v>0.199932673268471</v>
      </c>
      <c r="BG37" s="109">
        <v>0.25713290586678</v>
      </c>
      <c r="BH37" s="109">
        <v>5.25035737199172E-2</v>
      </c>
      <c r="BI37" s="109">
        <v>7.7960753170853103E-2</v>
      </c>
      <c r="BJ37" s="109">
        <v>0.260925045333605</v>
      </c>
      <c r="BK37" s="109">
        <v>4.67547715293921E-2</v>
      </c>
      <c r="BL37" s="109" t="s">
        <v>2887</v>
      </c>
      <c r="BM37" s="108">
        <v>120</v>
      </c>
      <c r="BN37" s="108">
        <v>8.5178405949162539E-2</v>
      </c>
      <c r="BO37" s="108">
        <v>8.8697411415388866E-2</v>
      </c>
      <c r="BP37" s="108">
        <v>149599</v>
      </c>
      <c r="BQ37" s="108">
        <v>137411</v>
      </c>
      <c r="BR37" s="108">
        <v>141695</v>
      </c>
      <c r="BS37" s="108">
        <v>130573</v>
      </c>
      <c r="BT37" s="108">
        <v>1</v>
      </c>
      <c r="BU37" s="47">
        <v>0.63217865372823379</v>
      </c>
      <c r="BV37" s="47">
        <v>0.78130871840310057</v>
      </c>
      <c r="BW37" s="47">
        <v>0.54511929583043173</v>
      </c>
      <c r="BX37" s="47">
        <v>1.193042689553192</v>
      </c>
      <c r="BY37" s="47">
        <v>14.314007035173255</v>
      </c>
      <c r="BZ37" s="47">
        <v>0.6079399568154914</v>
      </c>
      <c r="CA37" s="47">
        <v>-0.883557919445499</v>
      </c>
      <c r="CB37" s="47">
        <v>5.0284510015300992</v>
      </c>
      <c r="CC37" s="47">
        <v>0.29096159141144234</v>
      </c>
      <c r="CD37" s="47">
        <v>4</v>
      </c>
      <c r="CE37" s="108">
        <v>0.42520766684238098</v>
      </c>
      <c r="CF37" s="108">
        <v>0.43070119603645052</v>
      </c>
      <c r="CG37" s="108">
        <v>0.14409113712116847</v>
      </c>
      <c r="CH37" s="47">
        <v>44732</v>
      </c>
      <c r="CI37" s="47">
        <v>0.107638974866906</v>
      </c>
      <c r="CJ37" s="47">
        <v>14645</v>
      </c>
      <c r="CK37" s="47">
        <v>9575</v>
      </c>
      <c r="CL37" s="47">
        <v>0.3953344343517754</v>
      </c>
      <c r="CM37" s="108">
        <v>2</v>
      </c>
      <c r="CN37" s="47">
        <v>0.14140373351156163</v>
      </c>
      <c r="CO37" s="47">
        <v>1.3445161814262647</v>
      </c>
      <c r="CP37" s="47">
        <v>0.49208647785606208</v>
      </c>
      <c r="CQ37" s="47" t="s">
        <v>2761</v>
      </c>
      <c r="CR37" s="106">
        <v>10.770189845029851</v>
      </c>
      <c r="CS37" s="107">
        <v>127839.47628012</v>
      </c>
      <c r="CT37" s="107">
        <v>0.11209470156260679</v>
      </c>
      <c r="CU37" s="107">
        <v>0.140879619150479</v>
      </c>
      <c r="CV37" s="107">
        <v>0.69737780247824643</v>
      </c>
      <c r="CW37" s="106">
        <v>677.67496184460936</v>
      </c>
      <c r="CX37" s="106">
        <v>699.33263403344881</v>
      </c>
      <c r="CY37" s="106">
        <v>15.456423358303681</v>
      </c>
      <c r="CZ37" s="106">
        <v>473.92021608530001</v>
      </c>
      <c r="DA37" s="107">
        <v>68</v>
      </c>
      <c r="DB37" s="107">
        <v>3868</v>
      </c>
      <c r="DC37" s="107">
        <v>0.49795151059173492</v>
      </c>
      <c r="DD37" s="106">
        <v>5770883</v>
      </c>
      <c r="DE37" s="106">
        <v>7248466</v>
      </c>
      <c r="DF37" s="106">
        <v>3.200513249012326E-2</v>
      </c>
      <c r="DG37" s="107">
        <v>0.12254225297463099</v>
      </c>
      <c r="DH37" s="107">
        <v>0.38886223018426797</v>
      </c>
      <c r="DI37" s="107">
        <v>247337.89828733401</v>
      </c>
      <c r="DJ37" s="102">
        <v>7625.7716291970501</v>
      </c>
      <c r="DK37" s="102">
        <v>24.870674584896001</v>
      </c>
      <c r="DL37" s="102">
        <v>9.6093330669955392</v>
      </c>
      <c r="DM37" s="102">
        <v>15.057042877109501</v>
      </c>
      <c r="DN37" s="102">
        <v>0.20429864079087301</v>
      </c>
      <c r="DO37" s="102">
        <v>1</v>
      </c>
      <c r="DP37" s="103">
        <v>745.25</v>
      </c>
      <c r="DQ37" s="103">
        <v>0.31061790142752937</v>
      </c>
      <c r="DR37" s="103">
        <v>26495</v>
      </c>
      <c r="DS37" s="103">
        <v>27708.25</v>
      </c>
      <c r="DT37" s="103">
        <v>4.5791658803547838E-2</v>
      </c>
      <c r="DU37" s="103">
        <v>0.39618795999245138</v>
      </c>
      <c r="DV37" s="103">
        <v>0.29632871076303985</v>
      </c>
      <c r="DW37" s="102">
        <v>202</v>
      </c>
      <c r="DX37" s="102" t="s">
        <v>2813</v>
      </c>
      <c r="DY37" s="102">
        <v>198</v>
      </c>
      <c r="DZ37" s="102" t="s">
        <v>2814</v>
      </c>
      <c r="EA37" s="102">
        <v>182</v>
      </c>
      <c r="EB37" s="103">
        <v>18210.423355565639</v>
      </c>
      <c r="EC37" s="103">
        <v>0.1140368050120274</v>
      </c>
      <c r="ED37" s="103">
        <v>6.3425760279410994</v>
      </c>
      <c r="EE37" s="102">
        <v>16.523235800344239</v>
      </c>
      <c r="EF37" s="102">
        <v>21.97934595524957</v>
      </c>
      <c r="EG37" s="102">
        <v>5.4561101549053346</v>
      </c>
      <c r="EH37" s="103">
        <v>38745</v>
      </c>
      <c r="EI37" s="103">
        <v>0.26344535639123934</v>
      </c>
      <c r="EJ37" s="103">
        <v>38356</v>
      </c>
      <c r="EK37" s="103">
        <v>4.9770570445301907E-2</v>
      </c>
      <c r="EL37" s="103">
        <v>5.6724244293645896</v>
      </c>
      <c r="EM37" s="102">
        <v>120822</v>
      </c>
      <c r="EN37" s="102">
        <v>6932</v>
      </c>
      <c r="EO37" s="102">
        <v>5.7373657115425997E-2</v>
      </c>
      <c r="EP37" s="102">
        <v>4.3659267351972321E-2</v>
      </c>
      <c r="EQ37" s="102">
        <v>1.3714389763453676E-2</v>
      </c>
      <c r="ER37" s="102">
        <v>0.23903635314483554</v>
      </c>
      <c r="ES37" s="91">
        <v>0.14000000000000001</v>
      </c>
      <c r="ET37" s="91">
        <v>1.4000000000000004</v>
      </c>
      <c r="EU37" s="91">
        <v>23220</v>
      </c>
      <c r="EV37" s="91">
        <v>0.17036290322580649</v>
      </c>
      <c r="EW37" s="75">
        <v>14535</v>
      </c>
      <c r="EX37" s="75">
        <v>111.70952184382527</v>
      </c>
      <c r="EY37" s="75" t="s">
        <v>2854</v>
      </c>
      <c r="EZ37" s="75">
        <v>0.15755073959408325</v>
      </c>
      <c r="FA37" s="75">
        <v>0.1043687650498796</v>
      </c>
      <c r="FB37" s="75">
        <v>6.1025111799105608E-2</v>
      </c>
      <c r="FC37" s="75">
        <v>0.26357069143446854</v>
      </c>
      <c r="FD37" s="75">
        <v>0.41348469212246303</v>
      </c>
      <c r="FE37" s="91">
        <v>0.47671232876712327</v>
      </c>
      <c r="FF37" s="91">
        <v>0.52328767123287667</v>
      </c>
      <c r="FG37" s="91" t="e">
        <f>VLOOKUP(A37,#REF!,2,FALSE)</f>
        <v>#REF!</v>
      </c>
      <c r="FH37" s="91" t="e">
        <f>VLOOKUP(A37,#REF!,3,FALSE)</f>
        <v>#REF!</v>
      </c>
      <c r="FI37" s="91" t="e">
        <f>VLOOKUP(A37,#REF!,4,FALSE)</f>
        <v>#REF!</v>
      </c>
      <c r="FJ37" s="91">
        <v>730</v>
      </c>
      <c r="FK37" s="91">
        <v>1.3698630136986301E-2</v>
      </c>
      <c r="FL37" s="91">
        <v>0.37945205479452054</v>
      </c>
      <c r="FM37" s="91">
        <v>0.41917808219178082</v>
      </c>
      <c r="FN37" s="91">
        <v>0.18082191780821918</v>
      </c>
      <c r="FO37" s="91">
        <v>6.8493150684931503E-3</v>
      </c>
      <c r="FP37" s="75">
        <v>0.11004934494825792</v>
      </c>
      <c r="FQ37" s="75">
        <v>1.2455278083080846E-2</v>
      </c>
      <c r="FR37" s="92">
        <v>0.22986331481946531</v>
      </c>
    </row>
    <row r="38" spans="1:174">
      <c r="A38" s="88" t="s">
        <v>2035</v>
      </c>
      <c r="B38" s="89" t="s">
        <v>2036</v>
      </c>
      <c r="C38" s="89" t="s">
        <v>190</v>
      </c>
      <c r="D38" s="89" t="s">
        <v>191</v>
      </c>
      <c r="E38" s="90" t="s">
        <v>27</v>
      </c>
      <c r="F38" s="90" t="s">
        <v>177</v>
      </c>
      <c r="G38" s="90" t="s">
        <v>48</v>
      </c>
      <c r="H38" s="115">
        <v>84958.67638042703</v>
      </c>
      <c r="I38" s="115">
        <v>348761.20306632243</v>
      </c>
      <c r="J38" s="115">
        <v>818301.60194337321</v>
      </c>
      <c r="K38" s="115">
        <v>295743.44655624212</v>
      </c>
      <c r="L38" s="115">
        <v>1547764.927946365</v>
      </c>
      <c r="M38" s="115">
        <v>3.8098172534783772</v>
      </c>
      <c r="N38" s="115">
        <v>-0.23802567720000001</v>
      </c>
      <c r="O38" s="116">
        <v>302</v>
      </c>
      <c r="P38" s="116">
        <v>54</v>
      </c>
      <c r="Q38" s="116">
        <v>27</v>
      </c>
      <c r="R38" s="116">
        <v>55</v>
      </c>
      <c r="S38" s="116">
        <v>53</v>
      </c>
      <c r="T38" s="116">
        <v>491</v>
      </c>
      <c r="U38" s="116">
        <v>0.99999999999999911</v>
      </c>
      <c r="V38" s="116">
        <v>31.700000000000003</v>
      </c>
      <c r="W38" s="115">
        <v>406257</v>
      </c>
      <c r="X38" s="115">
        <v>3.7805726150000003E-2</v>
      </c>
      <c r="Y38" s="115">
        <v>4</v>
      </c>
      <c r="Z38" s="116">
        <v>373812</v>
      </c>
      <c r="AA38" s="116">
        <v>0.21236075888414496</v>
      </c>
      <c r="AB38" s="116">
        <v>237.4</v>
      </c>
      <c r="AC38" s="116">
        <v>239.9</v>
      </c>
      <c r="AD38" s="116">
        <v>245.6</v>
      </c>
      <c r="AE38" s="115">
        <v>25828.076499999934</v>
      </c>
      <c r="AF38" s="115">
        <v>0.17311043230562959</v>
      </c>
      <c r="AG38" s="115">
        <v>0.15</v>
      </c>
      <c r="AH38" s="115">
        <v>0.16</v>
      </c>
      <c r="AI38" s="109">
        <v>400662</v>
      </c>
      <c r="AJ38" s="109">
        <v>402882</v>
      </c>
      <c r="AK38" s="109">
        <v>406257</v>
      </c>
      <c r="AL38" s="109">
        <v>1.2615027678950508E-3</v>
      </c>
      <c r="AM38" s="110">
        <f t="shared" si="1"/>
        <v>5595</v>
      </c>
      <c r="AN38" s="110">
        <v>2.8150875118704288E-3</v>
      </c>
      <c r="AO38" s="110">
        <v>-1.553584743975378E-3</v>
      </c>
      <c r="AP38" s="109">
        <v>129106.98041091103</v>
      </c>
      <c r="AQ38" s="109">
        <v>87672.315054548351</v>
      </c>
      <c r="AR38" s="109">
        <v>189477.70453454056</v>
      </c>
      <c r="AS38" s="109">
        <v>68.138349431700902</v>
      </c>
      <c r="AT38" s="109">
        <v>46.270517826843452</v>
      </c>
      <c r="AU38" s="109">
        <v>114.40886725854425</v>
      </c>
      <c r="AV38" s="110">
        <v>4.1572510021586826</v>
      </c>
      <c r="AW38" s="110">
        <v>3.9263133045650993</v>
      </c>
      <c r="AX38" s="110">
        <v>-5.5550578368654485E-2</v>
      </c>
      <c r="AY38" s="109">
        <v>1.0021143169880788</v>
      </c>
      <c r="AZ38" s="109">
        <v>1.0080389883239478</v>
      </c>
      <c r="BA38" s="109">
        <v>1.0051981055946824</v>
      </c>
      <c r="BB38" s="110">
        <v>16448</v>
      </c>
      <c r="BC38" s="110">
        <v>23975</v>
      </c>
      <c r="BD38" s="110">
        <v>0.45762402723735418</v>
      </c>
      <c r="BE38" s="109">
        <v>6.4870750952271294E-2</v>
      </c>
      <c r="BF38" s="109">
        <v>0.156480536380489</v>
      </c>
      <c r="BG38" s="109">
        <v>0.250607623463037</v>
      </c>
      <c r="BH38" s="109">
        <v>6.0361499163987302E-2</v>
      </c>
      <c r="BI38" s="109">
        <v>9.4078218268642794E-2</v>
      </c>
      <c r="BJ38" s="109">
        <v>0.28936435991257597</v>
      </c>
      <c r="BK38" s="109">
        <v>8.4237011858996305E-2</v>
      </c>
      <c r="BL38" s="109" t="s">
        <v>2890</v>
      </c>
      <c r="BM38" s="108">
        <v>113.8</v>
      </c>
      <c r="BN38" s="108">
        <v>-2.2366360993066429E-3</v>
      </c>
      <c r="BO38" s="108">
        <v>3.7825170183898461E-3</v>
      </c>
      <c r="BP38" s="108">
        <v>170901</v>
      </c>
      <c r="BQ38" s="108">
        <v>170257</v>
      </c>
      <c r="BR38" s="108">
        <v>173979</v>
      </c>
      <c r="BS38" s="108">
        <v>174369</v>
      </c>
      <c r="BT38" s="108">
        <v>3</v>
      </c>
      <c r="BU38" s="47">
        <v>0.60603633385362454</v>
      </c>
      <c r="BV38" s="47">
        <v>0.72213497344206856</v>
      </c>
      <c r="BW38" s="47">
        <v>0.50083671011273811</v>
      </c>
      <c r="BX38" s="47">
        <v>-2.5926315362407748</v>
      </c>
      <c r="BY38" s="47">
        <v>13.652740466012364</v>
      </c>
      <c r="BZ38" s="47">
        <v>0.57064643509486779</v>
      </c>
      <c r="CA38" s="47">
        <v>-1.6824328314884678</v>
      </c>
      <c r="CB38" s="47">
        <v>7.1800549697939804</v>
      </c>
      <c r="CC38" s="47">
        <v>0.32056211396669509</v>
      </c>
      <c r="CD38" s="47">
        <v>2</v>
      </c>
      <c r="CE38" s="108">
        <v>0.42646912980022428</v>
      </c>
      <c r="CF38" s="108">
        <v>0.38174412855467033</v>
      </c>
      <c r="CG38" s="108">
        <v>0.1917867416451054</v>
      </c>
      <c r="CH38" s="47">
        <v>26940</v>
      </c>
      <c r="CI38" s="47">
        <v>1.925768983390715E-2</v>
      </c>
      <c r="CJ38" s="47">
        <v>9659</v>
      </c>
      <c r="CK38" s="47">
        <v>6855</v>
      </c>
      <c r="CL38" s="47">
        <v>0.41510233741068187</v>
      </c>
      <c r="CM38" s="108">
        <v>5</v>
      </c>
      <c r="CN38" s="47">
        <v>0.11984158870458589</v>
      </c>
      <c r="CO38" s="47">
        <v>9.1713201854915383E-2</v>
      </c>
      <c r="CP38" s="47">
        <v>0.45148039127261996</v>
      </c>
      <c r="CQ38" s="47" t="s">
        <v>2761</v>
      </c>
      <c r="CR38" s="106">
        <v>14.024581101743079</v>
      </c>
      <c r="CS38" s="107">
        <v>151827.55554865001</v>
      </c>
      <c r="CT38" s="107">
        <v>0.13369548536711909</v>
      </c>
      <c r="CU38" s="107">
        <v>9.1810809675872074E-2</v>
      </c>
      <c r="CV38" s="107">
        <v>0.74117662116065453</v>
      </c>
      <c r="CW38" s="106">
        <v>723.50460077315643</v>
      </c>
      <c r="CX38" s="106">
        <v>196.16865200578829</v>
      </c>
      <c r="CY38" s="106">
        <v>3.4935748123404644</v>
      </c>
      <c r="CZ38" s="106">
        <v>141.92892225369999</v>
      </c>
      <c r="DA38" s="107">
        <v>49</v>
      </c>
      <c r="DB38" s="107">
        <v>4074</v>
      </c>
      <c r="DC38" s="107">
        <v>0.55590291502624112</v>
      </c>
      <c r="DD38" s="106">
        <v>5441234</v>
      </c>
      <c r="DE38" s="106">
        <v>6295799</v>
      </c>
      <c r="DF38" s="106">
        <v>1.9631691083309411E-2</v>
      </c>
      <c r="DG38" s="107">
        <v>0.18595652480328698</v>
      </c>
      <c r="DH38" s="107">
        <v>0.26010638723646701</v>
      </c>
      <c r="DI38" s="107">
        <v>330747.87122932298</v>
      </c>
      <c r="DJ38" s="102">
        <v>5919.3422262782997</v>
      </c>
      <c r="DK38" s="102">
        <v>14.5704374971466</v>
      </c>
      <c r="DL38" s="102">
        <v>5.8732805392192802</v>
      </c>
      <c r="DM38" s="102">
        <v>3.9548094820495798</v>
      </c>
      <c r="DN38" s="102">
        <v>4.7423474758777697</v>
      </c>
      <c r="DO38" s="102">
        <v>4</v>
      </c>
      <c r="DP38" s="103">
        <v>418.25</v>
      </c>
      <c r="DQ38" s="103">
        <v>0.33240611961057032</v>
      </c>
      <c r="DR38" s="103">
        <v>62875</v>
      </c>
      <c r="DS38" s="103">
        <v>60763.25</v>
      </c>
      <c r="DT38" s="103">
        <v>-3.3586481113320077E-2</v>
      </c>
      <c r="DU38" s="103">
        <v>0.37750695825049696</v>
      </c>
      <c r="DV38" s="103">
        <v>0.34190073769918494</v>
      </c>
      <c r="DW38" s="102">
        <v>369</v>
      </c>
      <c r="DX38" s="102" t="s">
        <v>2814</v>
      </c>
      <c r="DY38" s="102">
        <v>344</v>
      </c>
      <c r="DZ38" s="102" t="s">
        <v>2812</v>
      </c>
      <c r="EA38" s="102">
        <v>363</v>
      </c>
      <c r="EB38" s="103">
        <v>29607.8966140839</v>
      </c>
      <c r="EC38" s="103">
        <v>0.138755361811605</v>
      </c>
      <c r="ED38" s="103">
        <v>5.9554454711660014</v>
      </c>
      <c r="EE38" s="102">
        <v>7.4704491725768323</v>
      </c>
      <c r="EF38" s="102">
        <v>22.64775413711584</v>
      </c>
      <c r="EG38" s="102">
        <v>15.17730496453901</v>
      </c>
      <c r="EH38" s="103">
        <v>44209</v>
      </c>
      <c r="EI38" s="103">
        <v>0.23787266785477065</v>
      </c>
      <c r="EJ38" s="103">
        <v>44206</v>
      </c>
      <c r="EK38" s="103">
        <v>4.2437678143238476E-2</v>
      </c>
      <c r="EL38" s="103">
        <v>3.4915025627191798</v>
      </c>
      <c r="EM38" s="102">
        <v>176641</v>
      </c>
      <c r="EN38" s="102">
        <v>22588</v>
      </c>
      <c r="EO38" s="102">
        <v>0.12787518186604468</v>
      </c>
      <c r="EP38" s="102">
        <v>8.3904642749984437E-2</v>
      </c>
      <c r="EQ38" s="102">
        <v>4.3970539116060255E-2</v>
      </c>
      <c r="ER38" s="102">
        <v>0.34385514432442005</v>
      </c>
      <c r="ES38" s="91">
        <v>0.20100000000000001</v>
      </c>
      <c r="ET38" s="91">
        <v>3.7000000000000028</v>
      </c>
      <c r="EU38" s="91">
        <v>21130</v>
      </c>
      <c r="EV38" s="91">
        <v>0.14339826839826841</v>
      </c>
      <c r="EW38" s="75">
        <v>20715</v>
      </c>
      <c r="EX38" s="75">
        <v>98.56025585324646</v>
      </c>
      <c r="EY38" s="75" t="s">
        <v>2856</v>
      </c>
      <c r="EZ38" s="75">
        <v>0.38836591841660634</v>
      </c>
      <c r="FA38" s="75">
        <v>9.0127926623219889E-2</v>
      </c>
      <c r="FB38" s="75">
        <v>0.22162684045377745</v>
      </c>
      <c r="FC38" s="75">
        <v>0.18102824040550325</v>
      </c>
      <c r="FD38" s="75">
        <v>0.11885107410089307</v>
      </c>
      <c r="FE38" s="91">
        <v>0.47739130434782606</v>
      </c>
      <c r="FF38" s="91">
        <v>0.52260869565217394</v>
      </c>
      <c r="FG38" s="91" t="e">
        <f>VLOOKUP(A38,#REF!,2,FALSE)</f>
        <v>#REF!</v>
      </c>
      <c r="FH38" s="91" t="e">
        <f>VLOOKUP(A38,#REF!,3,FALSE)</f>
        <v>#REF!</v>
      </c>
      <c r="FI38" s="91" t="e">
        <f>VLOOKUP(A38,#REF!,4,FALSE)</f>
        <v>#REF!</v>
      </c>
      <c r="FJ38" s="91">
        <v>1150</v>
      </c>
      <c r="FK38" s="91">
        <v>2.9565217391304348E-2</v>
      </c>
      <c r="FL38" s="91">
        <v>0.33913043478260868</v>
      </c>
      <c r="FM38" s="91">
        <v>0.41043478260869565</v>
      </c>
      <c r="FN38" s="91">
        <v>0.19391304347826088</v>
      </c>
      <c r="FO38" s="91">
        <v>2.6956521739130435E-2</v>
      </c>
      <c r="FP38" s="75">
        <v>0.14413536259067536</v>
      </c>
      <c r="FQ38" s="75">
        <v>7.8841718419621083E-3</v>
      </c>
      <c r="FR38" s="92">
        <v>0.16467162411970748</v>
      </c>
    </row>
    <row r="39" spans="1:174">
      <c r="A39" s="88" t="s">
        <v>2216</v>
      </c>
      <c r="B39" s="89" t="s">
        <v>2217</v>
      </c>
      <c r="C39" s="89" t="s">
        <v>26</v>
      </c>
      <c r="D39" s="89" t="s">
        <v>191</v>
      </c>
      <c r="E39" s="90" t="s">
        <v>27</v>
      </c>
      <c r="F39" s="90" t="s">
        <v>293</v>
      </c>
      <c r="G39" s="90" t="s">
        <v>52</v>
      </c>
      <c r="H39" s="115">
        <v>35109.841413164497</v>
      </c>
      <c r="I39" s="115">
        <v>150280.954121302</v>
      </c>
      <c r="J39" s="115">
        <v>493339.40629018861</v>
      </c>
      <c r="K39" s="115">
        <v>102077.3529124136</v>
      </c>
      <c r="L39" s="115">
        <v>780807.55473706871</v>
      </c>
      <c r="M39" s="115">
        <v>4.2982282901775246</v>
      </c>
      <c r="N39" s="115">
        <v>-0.1267274306</v>
      </c>
      <c r="O39" s="116">
        <v>122</v>
      </c>
      <c r="P39" s="116">
        <v>49</v>
      </c>
      <c r="Q39" s="116">
        <v>2</v>
      </c>
      <c r="R39" s="116"/>
      <c r="S39" s="116"/>
      <c r="T39" s="116">
        <v>173</v>
      </c>
      <c r="U39" s="116">
        <v>0.70000000000000018</v>
      </c>
      <c r="V39" s="116">
        <v>15.799999999999997</v>
      </c>
      <c r="W39" s="115">
        <v>181658</v>
      </c>
      <c r="X39" s="115">
        <v>2.1251607339999999E-2</v>
      </c>
      <c r="Y39" s="115">
        <v>1.4000000000000001</v>
      </c>
      <c r="Z39" s="116">
        <v>39518</v>
      </c>
      <c r="AA39" s="116">
        <v>0.50106280682220761</v>
      </c>
      <c r="AB39" s="116">
        <v>232.3</v>
      </c>
      <c r="AC39" s="116">
        <v>234.5</v>
      </c>
      <c r="AD39" s="116">
        <v>238.5</v>
      </c>
      <c r="AE39" s="115">
        <v>20804.423599999991</v>
      </c>
      <c r="AF39" s="115">
        <v>0.41608847199999982</v>
      </c>
      <c r="AG39" s="115">
        <v>0.03</v>
      </c>
      <c r="AH39" s="115">
        <v>0.12</v>
      </c>
      <c r="AI39" s="109">
        <v>177992</v>
      </c>
      <c r="AJ39" s="109">
        <v>178597</v>
      </c>
      <c r="AK39" s="109">
        <v>181658</v>
      </c>
      <c r="AL39" s="109">
        <v>1.8550997518456125E-3</v>
      </c>
      <c r="AM39" s="110">
        <f t="shared" si="1"/>
        <v>3666</v>
      </c>
      <c r="AN39" s="110">
        <v>4.1553646344663075E-3</v>
      </c>
      <c r="AO39" s="110">
        <v>-2.3002648826206951E-3</v>
      </c>
      <c r="AP39" s="109">
        <v>64254.320931175658</v>
      </c>
      <c r="AQ39" s="109">
        <v>31198.09404854272</v>
      </c>
      <c r="AR39" s="109">
        <v>86205.585020281607</v>
      </c>
      <c r="AS39" s="109">
        <v>74.536146255557028</v>
      </c>
      <c r="AT39" s="109">
        <v>36.190339687623187</v>
      </c>
      <c r="AU39" s="109">
        <v>110.72648594317994</v>
      </c>
      <c r="AV39" s="110">
        <v>5.8848969833181206</v>
      </c>
      <c r="AW39" s="110">
        <v>5.9220375460798733</v>
      </c>
      <c r="AX39" s="110">
        <v>6.3111661711385634E-3</v>
      </c>
      <c r="AY39" s="109">
        <v>1.0298782896409679</v>
      </c>
      <c r="AZ39" s="109">
        <v>1.0566805585158996</v>
      </c>
      <c r="BA39" s="109">
        <v>1.0435493880995976</v>
      </c>
      <c r="BB39" s="110">
        <v>5031</v>
      </c>
      <c r="BC39" s="110">
        <v>9992</v>
      </c>
      <c r="BD39" s="110">
        <v>0.9860862651560327</v>
      </c>
      <c r="BE39" s="109">
        <v>8.8303717956776107E-2</v>
      </c>
      <c r="BF39" s="109">
        <v>0.18788308260935799</v>
      </c>
      <c r="BG39" s="109">
        <v>0.24840053615035701</v>
      </c>
      <c r="BH39" s="109">
        <v>3.9668381707656103E-2</v>
      </c>
      <c r="BI39" s="109">
        <v>6.0025115424434297E-2</v>
      </c>
      <c r="BJ39" s="109">
        <v>0.28539422786402302</v>
      </c>
      <c r="BK39" s="109">
        <v>9.0324938287394699E-2</v>
      </c>
      <c r="BL39" s="109" t="s">
        <v>2887</v>
      </c>
      <c r="BM39" s="108">
        <v>144.69999999999999</v>
      </c>
      <c r="BN39" s="108">
        <v>-1.2301943561497585E-2</v>
      </c>
      <c r="BO39" s="108">
        <v>1.5364458047147698E-2</v>
      </c>
      <c r="BP39" s="108">
        <v>99194</v>
      </c>
      <c r="BQ39" s="108">
        <v>97693</v>
      </c>
      <c r="BR39" s="108">
        <v>81412</v>
      </c>
      <c r="BS39" s="108">
        <v>82426</v>
      </c>
      <c r="BT39" s="108">
        <v>3</v>
      </c>
      <c r="BU39" s="47">
        <v>0.56195858280788835</v>
      </c>
      <c r="BV39" s="47">
        <v>0.69988810435643667</v>
      </c>
      <c r="BW39" s="47">
        <v>0.50074481496058076</v>
      </c>
      <c r="BX39" s="47">
        <v>-2.478198556764033</v>
      </c>
      <c r="BY39" s="47">
        <v>10.59442103591201</v>
      </c>
      <c r="BZ39" s="47">
        <v>0.54241745876808434</v>
      </c>
      <c r="CA39" s="47">
        <v>-1.3640258285721023</v>
      </c>
      <c r="CB39" s="47">
        <v>4.0382419912133756</v>
      </c>
      <c r="CC39" s="47">
        <v>0.2690226415894949</v>
      </c>
      <c r="CD39" s="47">
        <v>1</v>
      </c>
      <c r="CE39" s="108">
        <v>0.37222096697418539</v>
      </c>
      <c r="CF39" s="108">
        <v>0.44648598695289282</v>
      </c>
      <c r="CG39" s="108">
        <v>0.18129304607292196</v>
      </c>
      <c r="CH39" s="47">
        <v>30394</v>
      </c>
      <c r="CI39" s="47">
        <v>1.791754579858669E-2</v>
      </c>
      <c r="CJ39" s="47">
        <v>15394</v>
      </c>
      <c r="CK39" s="47">
        <v>7839</v>
      </c>
      <c r="CL39" s="47">
        <v>0.33740799724529763</v>
      </c>
      <c r="CM39" s="108">
        <v>6</v>
      </c>
      <c r="CN39" s="47">
        <v>0.14592959131964109</v>
      </c>
      <c r="CO39" s="47">
        <v>1.9755023389553372E-2</v>
      </c>
      <c r="CP39" s="47">
        <v>0.48810623900795896</v>
      </c>
      <c r="CQ39" s="47" t="s">
        <v>2761</v>
      </c>
      <c r="CR39" s="106">
        <v>9.8060372152100665</v>
      </c>
      <c r="CS39" s="107">
        <v>69401.920851160001</v>
      </c>
      <c r="CT39" s="107">
        <v>0.14480327440205176</v>
      </c>
      <c r="CU39" s="107">
        <v>0.16284376307880102</v>
      </c>
      <c r="CV39" s="107">
        <v>0.64771574032246182</v>
      </c>
      <c r="CW39" s="106">
        <v>353.13352997984532</v>
      </c>
      <c r="CX39" s="106">
        <v>661.53141456655521</v>
      </c>
      <c r="CY39" s="106">
        <v>12.859820300696915</v>
      </c>
      <c r="CZ39" s="106">
        <v>233.60892361840001</v>
      </c>
      <c r="DA39" s="107">
        <v>36</v>
      </c>
      <c r="DB39" s="107">
        <v>2221</v>
      </c>
      <c r="DC39" s="107">
        <v>0.51016571304498748</v>
      </c>
      <c r="DD39" s="106">
        <v>5434467</v>
      </c>
      <c r="DE39" s="106">
        <v>6782433</v>
      </c>
      <c r="DF39" s="106">
        <v>3.1005018523435693E-2</v>
      </c>
      <c r="DG39" s="107">
        <v>0.157170950469043</v>
      </c>
      <c r="DH39" s="107">
        <v>0.32665023029965001</v>
      </c>
      <c r="DI39" s="107">
        <v>150381.451842665</v>
      </c>
      <c r="DJ39" s="102">
        <v>8243.4662418446096</v>
      </c>
      <c r="DK39" s="102">
        <v>45.379043267263803</v>
      </c>
      <c r="DL39" s="102">
        <v>22.464947697256999</v>
      </c>
      <c r="DM39" s="102">
        <v>13.7523584133389</v>
      </c>
      <c r="DN39" s="102">
        <v>9.1617371566678294</v>
      </c>
      <c r="DO39" s="102">
        <v>2</v>
      </c>
      <c r="DP39" s="103">
        <v>-644</v>
      </c>
      <c r="DQ39" s="103">
        <v>-0.33721691320853509</v>
      </c>
      <c r="DR39" s="103">
        <v>26677.75</v>
      </c>
      <c r="DS39" s="103">
        <v>27364.5</v>
      </c>
      <c r="DT39" s="103">
        <v>2.5742425804275101E-2</v>
      </c>
      <c r="DU39" s="103">
        <v>0.50961943942049093</v>
      </c>
      <c r="DV39" s="103">
        <v>0.43431270441630582</v>
      </c>
      <c r="DW39" s="102">
        <v>141</v>
      </c>
      <c r="DX39" s="102" t="s">
        <v>2812</v>
      </c>
      <c r="DY39" s="102">
        <v>137</v>
      </c>
      <c r="DZ39" s="102" t="s">
        <v>2814</v>
      </c>
      <c r="EA39" s="102">
        <v>191</v>
      </c>
      <c r="EB39" s="103">
        <v>18163.511090588061</v>
      </c>
      <c r="EC39" s="103">
        <v>0.18259556357026011</v>
      </c>
      <c r="ED39" s="103">
        <v>6.3639960205681501</v>
      </c>
      <c r="EE39" s="102">
        <v>12.77545327754533</v>
      </c>
      <c r="EF39" s="102">
        <v>21.190144119014409</v>
      </c>
      <c r="EG39" s="102">
        <v>8.4146908414690849</v>
      </c>
      <c r="EH39" s="103">
        <v>26337</v>
      </c>
      <c r="EI39" s="103">
        <v>0.29820904798381359</v>
      </c>
      <c r="EJ39" s="103">
        <v>24868</v>
      </c>
      <c r="EK39" s="103">
        <v>7.4875341804728962E-2</v>
      </c>
      <c r="EL39" s="103">
        <v>5.3627101375445747</v>
      </c>
      <c r="EM39" s="102">
        <v>75540</v>
      </c>
      <c r="EN39" s="102">
        <v>8881</v>
      </c>
      <c r="EO39" s="102">
        <v>0.11756685199894096</v>
      </c>
      <c r="EP39" s="102">
        <v>9.0773100344188506E-2</v>
      </c>
      <c r="EQ39" s="102">
        <v>2.6793751654752448E-2</v>
      </c>
      <c r="ER39" s="102">
        <v>0.22790226325864205</v>
      </c>
      <c r="ES39" s="91">
        <v>0.21</v>
      </c>
      <c r="ET39" s="91">
        <v>1.3999999999999986</v>
      </c>
      <c r="EU39" s="91">
        <v>21490</v>
      </c>
      <c r="EV39" s="91">
        <v>0.16224986479177939</v>
      </c>
      <c r="EW39" s="75">
        <v>8620</v>
      </c>
      <c r="EX39" s="75">
        <v>104.66780742459397</v>
      </c>
      <c r="EY39" s="75" t="s">
        <v>2855</v>
      </c>
      <c r="EZ39" s="75">
        <v>0.28747099767981438</v>
      </c>
      <c r="FA39" s="75">
        <v>0.15382830626450117</v>
      </c>
      <c r="FB39" s="75">
        <v>0.108584686774942</v>
      </c>
      <c r="FC39" s="75">
        <v>4.2575406032482596E-2</v>
      </c>
      <c r="FD39" s="75">
        <v>0.40754060324825986</v>
      </c>
      <c r="FE39" s="91">
        <v>0.43269230769230771</v>
      </c>
      <c r="FF39" s="91">
        <v>0.56730769230769229</v>
      </c>
      <c r="FG39" s="91" t="e">
        <f>VLOOKUP(A39,#REF!,2,FALSE)</f>
        <v>#REF!</v>
      </c>
      <c r="FH39" s="91" t="e">
        <f>VLOOKUP(A39,#REF!,3,FALSE)</f>
        <v>#REF!</v>
      </c>
      <c r="FI39" s="91" t="e">
        <f>VLOOKUP(A39,#REF!,4,FALSE)</f>
        <v>#REF!</v>
      </c>
      <c r="FJ39" s="91">
        <v>624</v>
      </c>
      <c r="FK39" s="91">
        <v>2.7243589743589744E-2</v>
      </c>
      <c r="FL39" s="91">
        <v>0.33333333333333331</v>
      </c>
      <c r="FM39" s="91">
        <v>0.37820512820512819</v>
      </c>
      <c r="FN39" s="91">
        <v>0.22756410256410256</v>
      </c>
      <c r="FO39" s="91">
        <v>3.3653846153846152E-2</v>
      </c>
      <c r="FP39" s="75">
        <v>0.17359543758050844</v>
      </c>
      <c r="FQ39" s="75">
        <v>1.5364035715465326E-2</v>
      </c>
      <c r="FR39" s="92">
        <v>0.16216186460271501</v>
      </c>
    </row>
    <row r="40" spans="1:174">
      <c r="A40" s="88" t="s">
        <v>1673</v>
      </c>
      <c r="B40" s="89" t="s">
        <v>1674</v>
      </c>
      <c r="C40" s="89" t="s">
        <v>26</v>
      </c>
      <c r="D40" s="89" t="s">
        <v>191</v>
      </c>
      <c r="E40" s="90" t="s">
        <v>27</v>
      </c>
      <c r="F40" s="90" t="s">
        <v>328</v>
      </c>
      <c r="G40" s="90" t="s">
        <v>32</v>
      </c>
      <c r="H40" s="115">
        <v>6554.4671666000568</v>
      </c>
      <c r="I40" s="115">
        <v>973883.94054740353</v>
      </c>
      <c r="J40" s="115">
        <v>578067.4553402029</v>
      </c>
      <c r="K40" s="115">
        <v>202619.5014690746</v>
      </c>
      <c r="L40" s="115">
        <v>1761125.3645232811</v>
      </c>
      <c r="M40" s="115">
        <v>5.5720177574407916</v>
      </c>
      <c r="N40" s="115">
        <v>-0.2056818886</v>
      </c>
      <c r="O40" s="116">
        <v>262</v>
      </c>
      <c r="P40" s="116">
        <v>37</v>
      </c>
      <c r="Q40" s="116">
        <v>129</v>
      </c>
      <c r="R40" s="116"/>
      <c r="S40" s="116"/>
      <c r="T40" s="116">
        <v>428</v>
      </c>
      <c r="U40" s="116">
        <v>0.80000000000000027</v>
      </c>
      <c r="V40" s="116">
        <v>17.099999999999994</v>
      </c>
      <c r="W40" s="115">
        <v>316066</v>
      </c>
      <c r="X40" s="115">
        <v>2.3143565400000001E-3</v>
      </c>
      <c r="Y40" s="115">
        <v>3</v>
      </c>
      <c r="Z40" s="116">
        <v>101765</v>
      </c>
      <c r="AA40" s="116">
        <v>0</v>
      </c>
      <c r="AB40" s="116">
        <v>249.4</v>
      </c>
      <c r="AC40" s="116">
        <v>251.2</v>
      </c>
      <c r="AD40" s="116">
        <v>256.3</v>
      </c>
      <c r="AE40" s="115">
        <v>3790.1412999999993</v>
      </c>
      <c r="AF40" s="115">
        <v>3.1531957570715467E-2</v>
      </c>
      <c r="AG40" s="115">
        <v>0.14000000000000001</v>
      </c>
      <c r="AH40" s="115">
        <v>0.19</v>
      </c>
      <c r="AI40" s="109">
        <v>291043</v>
      </c>
      <c r="AJ40" s="109">
        <v>309985</v>
      </c>
      <c r="AK40" s="109">
        <v>316066</v>
      </c>
      <c r="AL40" s="109">
        <v>7.5263663208779974E-3</v>
      </c>
      <c r="AM40" s="110">
        <f t="shared" si="1"/>
        <v>25023</v>
      </c>
      <c r="AN40" s="110">
        <v>8.4020685850278998E-3</v>
      </c>
      <c r="AO40" s="110">
        <v>-8.7570226414990238E-4</v>
      </c>
      <c r="AP40" s="109">
        <v>102517.3482484424</v>
      </c>
      <c r="AQ40" s="109">
        <v>50025.396511141233</v>
      </c>
      <c r="AR40" s="109">
        <v>163523.25524041639</v>
      </c>
      <c r="AS40" s="109">
        <v>62.692825003831153</v>
      </c>
      <c r="AT40" s="109">
        <v>30.592221539127578</v>
      </c>
      <c r="AU40" s="109">
        <v>93.285046542958611</v>
      </c>
      <c r="AV40" s="110">
        <v>3.3723122770281275</v>
      </c>
      <c r="AW40" s="110">
        <v>2.9041156586593999</v>
      </c>
      <c r="AX40" s="110">
        <v>-0.13883548731771927</v>
      </c>
      <c r="AY40" s="109">
        <v>0.81211786110203465</v>
      </c>
      <c r="AZ40" s="109">
        <v>0.88800452348035042</v>
      </c>
      <c r="BA40" s="109">
        <v>0.84847607118339319</v>
      </c>
      <c r="BB40" s="110">
        <v>7952</v>
      </c>
      <c r="BC40" s="110">
        <v>13897</v>
      </c>
      <c r="BD40" s="110">
        <v>0.74761066398390352</v>
      </c>
      <c r="BE40" s="109">
        <v>0.19051198508709299</v>
      </c>
      <c r="BF40" s="109">
        <v>0.27395925900993001</v>
      </c>
      <c r="BG40" s="109">
        <v>0.24179100741475201</v>
      </c>
      <c r="BH40" s="109">
        <v>3.8551826686382601E-2</v>
      </c>
      <c r="BI40" s="109">
        <v>4.6932477604148502E-2</v>
      </c>
      <c r="BJ40" s="109">
        <v>0.17706024041614499</v>
      </c>
      <c r="BK40" s="109">
        <v>3.1193203781550299E-2</v>
      </c>
      <c r="BL40" s="109" t="s">
        <v>2886</v>
      </c>
      <c r="BM40" s="108">
        <v>109.1</v>
      </c>
      <c r="BN40" s="108">
        <v>9.1538954726892927E-2</v>
      </c>
      <c r="BO40" s="108">
        <v>8.0590677230301722E-2</v>
      </c>
      <c r="BP40" s="108">
        <v>159305</v>
      </c>
      <c r="BQ40" s="108">
        <v>147424</v>
      </c>
      <c r="BR40" s="108">
        <v>158331</v>
      </c>
      <c r="BS40" s="108">
        <v>145053</v>
      </c>
      <c r="BT40" s="108">
        <v>2</v>
      </c>
      <c r="BU40" s="47">
        <v>0.69959874450110748</v>
      </c>
      <c r="BV40" s="47">
        <v>0.80137501834926184</v>
      </c>
      <c r="BW40" s="47">
        <v>0.65021457655798209</v>
      </c>
      <c r="BX40" s="47">
        <v>-2.9918597971028027</v>
      </c>
      <c r="BY40" s="47">
        <v>15.384907303276913</v>
      </c>
      <c r="BZ40" s="47">
        <v>0.68089991241289916</v>
      </c>
      <c r="CA40" s="47">
        <v>-1.2389785621071852</v>
      </c>
      <c r="CB40" s="47">
        <v>3.7072435572821583</v>
      </c>
      <c r="CC40" s="47">
        <v>0.16923807464162124</v>
      </c>
      <c r="CD40" s="47">
        <v>5</v>
      </c>
      <c r="CE40" s="108">
        <v>0.45992795067889519</v>
      </c>
      <c r="CF40" s="108">
        <v>0.41335122640267791</v>
      </c>
      <c r="CG40" s="108">
        <v>0.12672082291842687</v>
      </c>
      <c r="CH40" s="47">
        <v>36130</v>
      </c>
      <c r="CI40" s="47">
        <v>0.63225660718319399</v>
      </c>
      <c r="CJ40" s="47">
        <v>7293</v>
      </c>
      <c r="CK40" s="47">
        <v>15749</v>
      </c>
      <c r="CL40" s="47">
        <v>0.68349101640482601</v>
      </c>
      <c r="CM40" s="108">
        <v>1</v>
      </c>
      <c r="CN40" s="47">
        <v>0.26508280621835595</v>
      </c>
      <c r="CO40" s="47">
        <v>6.5690356325974761</v>
      </c>
      <c r="CP40" s="47">
        <v>0.37637381484886318</v>
      </c>
      <c r="CQ40" s="47" t="s">
        <v>2759</v>
      </c>
      <c r="CR40" s="106">
        <v>14.253684395775629</v>
      </c>
      <c r="CS40" s="107">
        <v>147130.80303039</v>
      </c>
      <c r="CT40" s="107">
        <v>0.2700044971130523</v>
      </c>
      <c r="CU40" s="107">
        <v>8.0846915429415966E-2</v>
      </c>
      <c r="CV40" s="107">
        <v>0.59388199195271107</v>
      </c>
      <c r="CW40" s="106">
        <v>562.73566409161435</v>
      </c>
      <c r="CX40" s="106">
        <v>644.99251356845627</v>
      </c>
      <c r="CY40" s="106">
        <v>11.483686649532059</v>
      </c>
      <c r="CZ40" s="106">
        <v>362.96029045709997</v>
      </c>
      <c r="DA40" s="107">
        <v>119</v>
      </c>
      <c r="DB40" s="107">
        <v>5454</v>
      </c>
      <c r="DC40" s="107">
        <v>0.46594209936964481</v>
      </c>
      <c r="DD40" s="106">
        <v>5394357</v>
      </c>
      <c r="DE40" s="106">
        <v>4471179</v>
      </c>
      <c r="DF40" s="106">
        <v>-2.1392215976806874E-2</v>
      </c>
      <c r="DG40" s="107">
        <v>0.12083148622486001</v>
      </c>
      <c r="DH40" s="107">
        <v>0.43730383853210802</v>
      </c>
      <c r="DI40" s="107">
        <v>252806.36430337399</v>
      </c>
      <c r="DJ40" s="102">
        <v>16067.330565333101</v>
      </c>
      <c r="DK40" s="102">
        <v>50.835365288683903</v>
      </c>
      <c r="DL40" s="102">
        <v>21.604686178349102</v>
      </c>
      <c r="DM40" s="102">
        <v>19.138185574964101</v>
      </c>
      <c r="DN40" s="102">
        <v>10.0924935353706</v>
      </c>
      <c r="DO40" s="102">
        <v>2</v>
      </c>
      <c r="DP40" s="103">
        <v>-1350</v>
      </c>
      <c r="DQ40" s="103">
        <v>-0.38132900218911092</v>
      </c>
      <c r="DR40" s="103">
        <v>89550.5</v>
      </c>
      <c r="DS40" s="103">
        <v>68625.25</v>
      </c>
      <c r="DT40" s="103">
        <v>-0.23366982875584169</v>
      </c>
      <c r="DU40" s="103">
        <v>0.85575457423464973</v>
      </c>
      <c r="DV40" s="103">
        <v>0.83946506570103574</v>
      </c>
      <c r="DW40" s="102">
        <v>106</v>
      </c>
      <c r="DX40" s="102" t="s">
        <v>2812</v>
      </c>
      <c r="DY40" s="102">
        <v>99</v>
      </c>
      <c r="DZ40" s="102" t="s">
        <v>2812</v>
      </c>
      <c r="EA40" s="102">
        <v>119</v>
      </c>
      <c r="EB40" s="103">
        <v>22404.423274643079</v>
      </c>
      <c r="EC40" s="103">
        <v>0.14822739994735709</v>
      </c>
      <c r="ED40" s="103">
        <v>6.5605481322003003</v>
      </c>
      <c r="EE40" s="102">
        <v>14.832549728752261</v>
      </c>
      <c r="EF40" s="102">
        <v>20.760940325497291</v>
      </c>
      <c r="EG40" s="102">
        <v>5.928390596745027</v>
      </c>
      <c r="EH40" s="103">
        <v>36450</v>
      </c>
      <c r="EI40" s="103">
        <v>0.27148967344991171</v>
      </c>
      <c r="EJ40" s="103">
        <v>30141</v>
      </c>
      <c r="EK40" s="103">
        <v>0.14797120201718589</v>
      </c>
      <c r="EL40" s="103">
        <v>10.479704797047971</v>
      </c>
      <c r="EM40" s="102">
        <v>115757</v>
      </c>
      <c r="EN40" s="102">
        <v>7166</v>
      </c>
      <c r="EO40" s="102">
        <v>6.1905543509247818E-2</v>
      </c>
      <c r="EP40" s="102">
        <v>5.1193448344376585E-2</v>
      </c>
      <c r="EQ40" s="102">
        <v>1.071209516487124E-2</v>
      </c>
      <c r="ER40" s="102">
        <v>0.17303935249790678</v>
      </c>
      <c r="ES40" s="91">
        <v>0.114</v>
      </c>
      <c r="ET40" s="91">
        <v>2.5</v>
      </c>
      <c r="EU40" s="91">
        <v>27630</v>
      </c>
      <c r="EV40" s="91">
        <v>9.8608349900596526E-2</v>
      </c>
      <c r="EW40" s="75">
        <v>16865</v>
      </c>
      <c r="EX40" s="75">
        <v>119.87806107322857</v>
      </c>
      <c r="EY40" s="75" t="s">
        <v>2858</v>
      </c>
      <c r="EZ40" s="75">
        <v>6.403794841387489E-2</v>
      </c>
      <c r="FA40" s="75">
        <v>0.12362881707678625</v>
      </c>
      <c r="FB40" s="75">
        <v>0.10465461013934182</v>
      </c>
      <c r="FC40" s="75">
        <v>0.12149421879632374</v>
      </c>
      <c r="FD40" s="75">
        <v>0.58618440557367324</v>
      </c>
      <c r="FE40" s="91">
        <v>0.46930946291560105</v>
      </c>
      <c r="FF40" s="91">
        <v>0.53069053708439895</v>
      </c>
      <c r="FG40" s="91" t="e">
        <f>VLOOKUP(A40,#REF!,2,FALSE)</f>
        <v>#REF!</v>
      </c>
      <c r="FH40" s="91" t="e">
        <f>VLOOKUP(A40,#REF!,3,FALSE)</f>
        <v>#REF!</v>
      </c>
      <c r="FI40" s="91" t="e">
        <f>VLOOKUP(A40,#REF!,4,FALSE)</f>
        <v>#REF!</v>
      </c>
      <c r="FJ40" s="91">
        <v>782</v>
      </c>
      <c r="FK40" s="91">
        <v>6.010230179028133E-2</v>
      </c>
      <c r="FL40" s="91">
        <v>0.33503836317135549</v>
      </c>
      <c r="FM40" s="91">
        <v>0.38618925831202044</v>
      </c>
      <c r="FN40" s="91">
        <v>0.17774936061381075</v>
      </c>
      <c r="FO40" s="91">
        <v>4.0920716112531973E-2</v>
      </c>
      <c r="FP40" s="75">
        <v>6.291723880455348E-2</v>
      </c>
      <c r="FQ40" s="75">
        <v>4.9863003296779784E-3</v>
      </c>
      <c r="FR40" s="92">
        <v>0.21976106256288244</v>
      </c>
    </row>
    <row r="41" spans="1:174">
      <c r="A41" s="88" t="s">
        <v>2423</v>
      </c>
      <c r="B41" s="89" t="s">
        <v>2424</v>
      </c>
      <c r="C41" s="89" t="s">
        <v>574</v>
      </c>
      <c r="D41" s="89" t="s">
        <v>191</v>
      </c>
      <c r="E41" s="90" t="s">
        <v>27</v>
      </c>
      <c r="F41" s="90" t="s">
        <v>162</v>
      </c>
      <c r="G41" s="90" t="s">
        <v>62</v>
      </c>
      <c r="H41" s="115">
        <v>29608.562209837321</v>
      </c>
      <c r="I41" s="115">
        <v>165139.35742839539</v>
      </c>
      <c r="J41" s="115">
        <v>416438.93676421553</v>
      </c>
      <c r="K41" s="115">
        <v>110877.5187345962</v>
      </c>
      <c r="L41" s="115">
        <v>722064.37513704458</v>
      </c>
      <c r="M41" s="115">
        <v>3.448039878789972</v>
      </c>
      <c r="N41" s="115">
        <v>-0.33225611690000001</v>
      </c>
      <c r="O41" s="116">
        <v>120</v>
      </c>
      <c r="P41" s="116">
        <v>60</v>
      </c>
      <c r="Q41" s="116">
        <v>51</v>
      </c>
      <c r="R41" s="116"/>
      <c r="S41" s="116"/>
      <c r="T41" s="116">
        <v>231</v>
      </c>
      <c r="U41" s="116">
        <v>0.70000000000000018</v>
      </c>
      <c r="V41" s="116">
        <v>19.100000000000023</v>
      </c>
      <c r="W41" s="115">
        <v>209413</v>
      </c>
      <c r="X41" s="115">
        <v>7.3374222099999997E-3</v>
      </c>
      <c r="Y41" s="115">
        <v>3.2</v>
      </c>
      <c r="Z41" s="116">
        <v>197560</v>
      </c>
      <c r="AA41" s="116"/>
      <c r="AB41" s="116">
        <v>245.6</v>
      </c>
      <c r="AC41" s="116">
        <v>248.9</v>
      </c>
      <c r="AD41" s="116">
        <v>254</v>
      </c>
      <c r="AE41" s="115">
        <v>8843.2703999999976</v>
      </c>
      <c r="AF41" s="115">
        <v>0.17238343859649119</v>
      </c>
      <c r="AG41" s="115">
        <v>0.1</v>
      </c>
      <c r="AH41" s="115">
        <v>0.19</v>
      </c>
      <c r="AI41" s="109">
        <v>203331</v>
      </c>
      <c r="AJ41" s="109">
        <v>206024</v>
      </c>
      <c r="AK41" s="109">
        <v>209413</v>
      </c>
      <c r="AL41" s="109">
        <v>2.6829732594162436E-3</v>
      </c>
      <c r="AM41" s="110">
        <f t="shared" si="1"/>
        <v>6082</v>
      </c>
      <c r="AN41" s="110">
        <v>2.8226004316522779E-3</v>
      </c>
      <c r="AO41" s="110">
        <v>-1.3962717223603427E-4</v>
      </c>
      <c r="AP41" s="109">
        <v>65197.672038424687</v>
      </c>
      <c r="AQ41" s="109">
        <v>46723.312581294362</v>
      </c>
      <c r="AR41" s="109">
        <v>97492.015380280936</v>
      </c>
      <c r="AS41" s="109">
        <v>66.874883839576256</v>
      </c>
      <c r="AT41" s="109">
        <v>47.925271007111398</v>
      </c>
      <c r="AU41" s="109">
        <v>114.80015484668743</v>
      </c>
      <c r="AV41" s="110">
        <v>4.092558853531985</v>
      </c>
      <c r="AW41" s="110">
        <v>3.4103637975639893</v>
      </c>
      <c r="AX41" s="110">
        <v>-0.16669156886509856</v>
      </c>
      <c r="AY41" s="109">
        <v>0.91534304470272665</v>
      </c>
      <c r="AZ41" s="109">
        <v>0.90402208801568928</v>
      </c>
      <c r="BA41" s="109">
        <v>0.90940457728054003</v>
      </c>
      <c r="BB41" s="110">
        <v>8635</v>
      </c>
      <c r="BC41" s="110">
        <v>15309</v>
      </c>
      <c r="BD41" s="110">
        <v>0.77290098436595245</v>
      </c>
      <c r="BE41" s="109">
        <v>8.2754753314208299E-2</v>
      </c>
      <c r="BF41" s="109">
        <v>0.168690413517215</v>
      </c>
      <c r="BG41" s="109">
        <v>0.25708767026919399</v>
      </c>
      <c r="BH41" s="109">
        <v>4.0979764138947203E-2</v>
      </c>
      <c r="BI41" s="109">
        <v>8.0555903532749204E-2</v>
      </c>
      <c r="BJ41" s="109">
        <v>0.296361054349282</v>
      </c>
      <c r="BK41" s="109">
        <v>7.3570440878403795E-2</v>
      </c>
      <c r="BL41" s="109" t="s">
        <v>2890</v>
      </c>
      <c r="BM41" s="108">
        <v>143.80000000000001</v>
      </c>
      <c r="BN41" s="108">
        <v>-2.7801653243349357E-2</v>
      </c>
      <c r="BO41" s="108">
        <v>3.2044189113827688E-3</v>
      </c>
      <c r="BP41" s="108">
        <v>113331</v>
      </c>
      <c r="BQ41" s="108">
        <v>112969</v>
      </c>
      <c r="BR41" s="108">
        <v>91619</v>
      </c>
      <c r="BS41" s="108">
        <v>94239</v>
      </c>
      <c r="BT41" s="108">
        <v>3</v>
      </c>
      <c r="BU41" s="47">
        <v>0.61574902235464202</v>
      </c>
      <c r="BV41" s="47">
        <v>0.73335555307248834</v>
      </c>
      <c r="BW41" s="47">
        <v>0.50942216370288596</v>
      </c>
      <c r="BX41" s="47">
        <v>-1.9423821359672133</v>
      </c>
      <c r="BY41" s="47">
        <v>12.823547847443667</v>
      </c>
      <c r="BZ41" s="47">
        <v>0.59829360233186724</v>
      </c>
      <c r="CA41" s="47">
        <v>-1.3807622740579117</v>
      </c>
      <c r="CB41" s="47">
        <v>3.5788252685112432</v>
      </c>
      <c r="CC41" s="47">
        <v>0.29040040598122269</v>
      </c>
      <c r="CD41" s="47">
        <v>1</v>
      </c>
      <c r="CE41" s="108">
        <v>0.43140637876705568</v>
      </c>
      <c r="CF41" s="108">
        <v>0.37299787351125957</v>
      </c>
      <c r="CG41" s="108">
        <v>0.19559574772168473</v>
      </c>
      <c r="CH41" s="47">
        <v>13184</v>
      </c>
      <c r="CI41" s="47">
        <v>3.2824128476302394E-2</v>
      </c>
      <c r="CJ41" s="47">
        <v>6090</v>
      </c>
      <c r="CK41" s="47">
        <v>3035</v>
      </c>
      <c r="CL41" s="47">
        <v>0.33260273972602739</v>
      </c>
      <c r="CM41" s="108">
        <v>2</v>
      </c>
      <c r="CN41" s="47">
        <v>0.17568470273881093</v>
      </c>
      <c r="CO41" s="47">
        <v>-1.2229583349020992</v>
      </c>
      <c r="CP41" s="47">
        <v>0.43789396975769718</v>
      </c>
      <c r="CQ41" s="47" t="s">
        <v>2761</v>
      </c>
      <c r="CR41" s="106">
        <v>8.7149468821927414</v>
      </c>
      <c r="CS41" s="107">
        <v>79324.396671390001</v>
      </c>
      <c r="CT41" s="107">
        <v>0.16586984137914706</v>
      </c>
      <c r="CU41" s="107">
        <v>0.13128638321892341</v>
      </c>
      <c r="CV41" s="107">
        <v>0.65478357130768272</v>
      </c>
      <c r="CW41" s="106">
        <v>273.89992253647182</v>
      </c>
      <c r="CX41" s="106">
        <v>935.41518028031714</v>
      </c>
      <c r="CY41" s="106">
        <v>12.234681964262009</v>
      </c>
      <c r="CZ41" s="106">
        <v>256.2101454182</v>
      </c>
      <c r="DA41" s="107">
        <v>41</v>
      </c>
      <c r="DB41" s="107">
        <v>2064</v>
      </c>
      <c r="DC41" s="107">
        <v>0.47976442970600996</v>
      </c>
      <c r="DD41" s="106">
        <v>5367077</v>
      </c>
      <c r="DE41" s="106">
        <v>5355292</v>
      </c>
      <c r="DF41" s="106">
        <v>-2.7447435540798091E-4</v>
      </c>
      <c r="DG41" s="107">
        <v>0.146792409676748</v>
      </c>
      <c r="DH41" s="107">
        <v>0.32467893171694101</v>
      </c>
      <c r="DI41" s="107">
        <v>169884.967133408</v>
      </c>
      <c r="DJ41" s="102">
        <v>3559.46937871509</v>
      </c>
      <c r="DK41" s="102">
        <v>16.9973658689531</v>
      </c>
      <c r="DL41" s="102">
        <v>6.7811499496131002</v>
      </c>
      <c r="DM41" s="102">
        <v>3.7156326243172599</v>
      </c>
      <c r="DN41" s="102">
        <v>6.50058329502279</v>
      </c>
      <c r="DO41" s="102">
        <v>4</v>
      </c>
      <c r="DP41" s="103">
        <v>-114.75</v>
      </c>
      <c r="DQ41" s="103">
        <v>-0.1195001301744337</v>
      </c>
      <c r="DR41" s="103">
        <v>26495</v>
      </c>
      <c r="DS41" s="103">
        <v>27708.25</v>
      </c>
      <c r="DT41" s="103">
        <v>4.5791658803547838E-2</v>
      </c>
      <c r="DU41" s="103">
        <v>0.39618795999245138</v>
      </c>
      <c r="DV41" s="103">
        <v>0.29632871076303985</v>
      </c>
      <c r="DW41" s="102">
        <v>255</v>
      </c>
      <c r="DX41" s="102" t="s">
        <v>2812</v>
      </c>
      <c r="DY41" s="102">
        <v>232</v>
      </c>
      <c r="DZ41" s="102" t="s">
        <v>2812</v>
      </c>
      <c r="EA41" s="102">
        <v>301</v>
      </c>
      <c r="EB41" s="103">
        <v>14392.360457165891</v>
      </c>
      <c r="EC41" s="103">
        <v>0.12995946053696231</v>
      </c>
      <c r="ED41" s="103">
        <v>6.6942430161952382</v>
      </c>
      <c r="EE41" s="102">
        <v>9.3849658314350801</v>
      </c>
      <c r="EF41" s="102">
        <v>17.940774487471529</v>
      </c>
      <c r="EG41" s="102">
        <v>8.5558086560364472</v>
      </c>
      <c r="EH41" s="103">
        <v>26396</v>
      </c>
      <c r="EI41" s="103">
        <v>0.26498688675848969</v>
      </c>
      <c r="EJ41" s="103">
        <v>25638</v>
      </c>
      <c r="EK41" s="103">
        <v>3.1008659021764567E-2</v>
      </c>
      <c r="EL41" s="103">
        <v>4.0832287745713094</v>
      </c>
      <c r="EM41" s="102">
        <v>86549</v>
      </c>
      <c r="EN41" s="102">
        <v>7342</v>
      </c>
      <c r="EO41" s="102">
        <v>8.4830558411997825E-2</v>
      </c>
      <c r="EP41" s="102">
        <v>6.5916417289627841E-2</v>
      </c>
      <c r="EQ41" s="102">
        <v>1.8914141122369988E-2</v>
      </c>
      <c r="ER41" s="102">
        <v>0.22296377008989376</v>
      </c>
      <c r="ES41" s="91">
        <v>0.187</v>
      </c>
      <c r="ET41" s="91">
        <v>2.5999999999999979</v>
      </c>
      <c r="EU41" s="91">
        <v>21940</v>
      </c>
      <c r="EV41" s="91">
        <v>0.140925637025481</v>
      </c>
      <c r="EW41" s="75">
        <v>12224</v>
      </c>
      <c r="EX41" s="75">
        <v>105.76537958115183</v>
      </c>
      <c r="EY41" s="75" t="s">
        <v>2855</v>
      </c>
      <c r="EZ41" s="75">
        <v>0.19813481675392669</v>
      </c>
      <c r="FA41" s="75">
        <v>0.13964332460732984</v>
      </c>
      <c r="FB41" s="75">
        <v>0.23928337696335078</v>
      </c>
      <c r="FC41" s="75">
        <v>0.17441099476439789</v>
      </c>
      <c r="FD41" s="75">
        <v>0.24852748691099477</v>
      </c>
      <c r="FE41" s="91">
        <v>0.49028077753779697</v>
      </c>
      <c r="FF41" s="91">
        <v>0.50971922246220303</v>
      </c>
      <c r="FG41" s="91" t="e">
        <f>VLOOKUP(A41,#REF!,2,FALSE)</f>
        <v>#REF!</v>
      </c>
      <c r="FH41" s="91" t="e">
        <f>VLOOKUP(A41,#REF!,3,FALSE)</f>
        <v>#REF!</v>
      </c>
      <c r="FI41" s="91" t="e">
        <f>VLOOKUP(A41,#REF!,4,FALSE)</f>
        <v>#REF!</v>
      </c>
      <c r="FJ41" s="91">
        <v>463</v>
      </c>
      <c r="FK41" s="91">
        <v>2.8077753779697623E-2</v>
      </c>
      <c r="FL41" s="91">
        <v>0.31533477321814257</v>
      </c>
      <c r="FM41" s="91">
        <v>0.42764578833693306</v>
      </c>
      <c r="FN41" s="91">
        <v>0.19870410367170627</v>
      </c>
      <c r="FO41" s="91">
        <v>3.0237580993520519E-2</v>
      </c>
      <c r="FP41" s="75">
        <v>0.1357986371428708</v>
      </c>
      <c r="FQ41" s="75">
        <v>1.4956091551145344E-2</v>
      </c>
      <c r="FR41" s="92">
        <v>0.19497834422886831</v>
      </c>
    </row>
    <row r="42" spans="1:174">
      <c r="A42" s="88" t="s">
        <v>1849</v>
      </c>
      <c r="B42" s="89" t="s">
        <v>1850</v>
      </c>
      <c r="C42" s="89" t="s">
        <v>190</v>
      </c>
      <c r="D42" s="89" t="s">
        <v>191</v>
      </c>
      <c r="E42" s="90" t="s">
        <v>27</v>
      </c>
      <c r="F42" s="90" t="s">
        <v>145</v>
      </c>
      <c r="G42" s="90" t="s">
        <v>41</v>
      </c>
      <c r="H42" s="115">
        <v>6557.427742171938</v>
      </c>
      <c r="I42" s="115">
        <v>237259.24718488351</v>
      </c>
      <c r="J42" s="115">
        <v>697466.52193937823</v>
      </c>
      <c r="K42" s="115">
        <v>331528.74074215151</v>
      </c>
      <c r="L42" s="115">
        <v>1272811.937608585</v>
      </c>
      <c r="M42" s="115">
        <v>4.3589300639675388</v>
      </c>
      <c r="N42" s="115">
        <v>5.3070499000000002E-3</v>
      </c>
      <c r="O42" s="116">
        <v>68</v>
      </c>
      <c r="P42" s="116">
        <v>50</v>
      </c>
      <c r="Q42" s="116">
        <v>141</v>
      </c>
      <c r="R42" s="116"/>
      <c r="S42" s="116"/>
      <c r="T42" s="116">
        <v>259</v>
      </c>
      <c r="U42" s="116">
        <v>0.69999999999999973</v>
      </c>
      <c r="V42" s="116">
        <v>27.300000000000011</v>
      </c>
      <c r="W42" s="115">
        <v>292001</v>
      </c>
      <c r="X42" s="115">
        <v>9.5221937699999995E-3</v>
      </c>
      <c r="Y42" s="115">
        <v>3.8000000000000003</v>
      </c>
      <c r="Z42" s="116">
        <v>185747</v>
      </c>
      <c r="AA42" s="116">
        <v>5.3535184955880846E-2</v>
      </c>
      <c r="AB42" s="116">
        <v>245.7</v>
      </c>
      <c r="AC42" s="116">
        <v>249.4</v>
      </c>
      <c r="AD42" s="116">
        <v>253.60000000000002</v>
      </c>
      <c r="AE42" s="115">
        <v>7722.8763000000044</v>
      </c>
      <c r="AF42" s="115">
        <v>7.715161138861143E-2</v>
      </c>
      <c r="AG42" s="115">
        <v>0.05</v>
      </c>
      <c r="AH42" s="115">
        <v>0.15</v>
      </c>
      <c r="AI42" s="109">
        <v>273047</v>
      </c>
      <c r="AJ42" s="109">
        <v>281899</v>
      </c>
      <c r="AK42" s="109">
        <v>292001</v>
      </c>
      <c r="AL42" s="109">
        <v>6.1198580404224767E-3</v>
      </c>
      <c r="AM42" s="110">
        <f t="shared" si="1"/>
        <v>18954</v>
      </c>
      <c r="AN42" s="110">
        <v>6.4394778285636889E-3</v>
      </c>
      <c r="AO42" s="110">
        <v>-3.1961978814121217E-4</v>
      </c>
      <c r="AP42" s="109">
        <v>95615.869671086184</v>
      </c>
      <c r="AQ42" s="109">
        <v>53166.335318317164</v>
      </c>
      <c r="AR42" s="109">
        <v>143218.79501059663</v>
      </c>
      <c r="AS42" s="109">
        <v>66.762096178795289</v>
      </c>
      <c r="AT42" s="109">
        <v>37.122456807700019</v>
      </c>
      <c r="AU42" s="109">
        <v>103.88455298649531</v>
      </c>
      <c r="AV42" s="110">
        <v>3.6592400590987841</v>
      </c>
      <c r="AW42" s="110">
        <v>3.1639469908141096</v>
      </c>
      <c r="AX42" s="110">
        <v>-0.13535407906707761</v>
      </c>
      <c r="AY42" s="109">
        <v>0.88389588016959175</v>
      </c>
      <c r="AZ42" s="109">
        <v>0.83253047402975588</v>
      </c>
      <c r="BA42" s="109">
        <v>0.85840806722224772</v>
      </c>
      <c r="BB42" s="110">
        <v>8544</v>
      </c>
      <c r="BC42" s="110">
        <v>17934</v>
      </c>
      <c r="BD42" s="110">
        <v>1.0990168539325844</v>
      </c>
      <c r="BE42" s="109">
        <v>9.8961341232926506E-2</v>
      </c>
      <c r="BF42" s="109">
        <v>0.198226226840161</v>
      </c>
      <c r="BG42" s="109">
        <v>0.26696899297119098</v>
      </c>
      <c r="BH42" s="109">
        <v>4.3980410696474299E-2</v>
      </c>
      <c r="BI42" s="109">
        <v>8.2915107695690701E-2</v>
      </c>
      <c r="BJ42" s="109">
        <v>0.26280588549662898</v>
      </c>
      <c r="BK42" s="109">
        <v>4.6142035066927801E-2</v>
      </c>
      <c r="BL42" s="109" t="s">
        <v>2887</v>
      </c>
      <c r="BM42" s="108">
        <v>125</v>
      </c>
      <c r="BN42" s="108">
        <v>3.2314799438397317E-2</v>
      </c>
      <c r="BO42" s="108">
        <v>3.2612328701714176E-2</v>
      </c>
      <c r="BP42" s="108">
        <v>151382</v>
      </c>
      <c r="BQ42" s="108">
        <v>146601</v>
      </c>
      <c r="BR42" s="108">
        <v>136759</v>
      </c>
      <c r="BS42" s="108">
        <v>132478</v>
      </c>
      <c r="BT42" s="108">
        <v>1</v>
      </c>
      <c r="BU42" s="47">
        <v>0.64894382217915081</v>
      </c>
      <c r="BV42" s="47">
        <v>0.75560848372433753</v>
      </c>
      <c r="BW42" s="47">
        <v>0.55135877142923617</v>
      </c>
      <c r="BX42" s="47">
        <v>-2.7639478292198705</v>
      </c>
      <c r="BY42" s="47">
        <v>11.65156307023647</v>
      </c>
      <c r="BZ42" s="47">
        <v>0.62918800585197765</v>
      </c>
      <c r="CA42" s="47">
        <v>-1.3994803248990717</v>
      </c>
      <c r="CB42" s="47">
        <v>4.006515428988644</v>
      </c>
      <c r="CC42" s="47">
        <v>0.21093575023274008</v>
      </c>
      <c r="CD42" s="47">
        <v>1</v>
      </c>
      <c r="CE42" s="108">
        <v>0.45174195309285947</v>
      </c>
      <c r="CF42" s="108">
        <v>0.37527532146362141</v>
      </c>
      <c r="CG42" s="108">
        <v>0.17298272544351911</v>
      </c>
      <c r="CH42" s="47">
        <v>19791</v>
      </c>
      <c r="CI42" s="47">
        <v>4.1960619142887221E-2</v>
      </c>
      <c r="CJ42" s="47">
        <v>9318</v>
      </c>
      <c r="CK42" s="47">
        <v>4424</v>
      </c>
      <c r="CL42" s="47">
        <v>0.32193276087905692</v>
      </c>
      <c r="CM42" s="108">
        <v>2</v>
      </c>
      <c r="CN42" s="47">
        <v>0.16963350785340314</v>
      </c>
      <c r="CO42" s="47">
        <v>2.2062682863223309</v>
      </c>
      <c r="CP42" s="47">
        <v>0.45404352905542816</v>
      </c>
      <c r="CQ42" s="47" t="s">
        <v>2761</v>
      </c>
      <c r="CR42" s="106">
        <v>8.9889387546496611</v>
      </c>
      <c r="CS42" s="107">
        <v>122363.05602603999</v>
      </c>
      <c r="CT42" s="107">
        <v>0.15812983971593761</v>
      </c>
      <c r="CU42" s="107">
        <v>0.11605746192443792</v>
      </c>
      <c r="CV42" s="107">
        <v>0.68314373048022714</v>
      </c>
      <c r="CW42" s="106">
        <v>333.9413804365621</v>
      </c>
      <c r="CX42" s="106">
        <v>1467.254639453799</v>
      </c>
      <c r="CY42" s="106">
        <v>16.779978142239237</v>
      </c>
      <c r="CZ42" s="106">
        <v>489.97703975119998</v>
      </c>
      <c r="DA42" s="107">
        <v>63</v>
      </c>
      <c r="DB42" s="107">
        <v>3454</v>
      </c>
      <c r="DC42" s="107">
        <v>0.49244446055163449</v>
      </c>
      <c r="DD42" s="106">
        <v>5329557</v>
      </c>
      <c r="DE42" s="106">
        <v>6271138</v>
      </c>
      <c r="DF42" s="106">
        <v>2.208394149832716E-2</v>
      </c>
      <c r="DG42" s="107">
        <v>0.14402467579606301</v>
      </c>
      <c r="DH42" s="107">
        <v>0.27735823331438697</v>
      </c>
      <c r="DI42" s="107">
        <v>232416.14851842501</v>
      </c>
      <c r="DJ42" s="102">
        <v>7229.47395244568</v>
      </c>
      <c r="DK42" s="102">
        <v>24.758387650883598</v>
      </c>
      <c r="DL42" s="102">
        <v>9.4368886996384997</v>
      </c>
      <c r="DM42" s="102">
        <v>11.475459093315299</v>
      </c>
      <c r="DN42" s="102">
        <v>3.8460398579298301</v>
      </c>
      <c r="DO42" s="102">
        <v>1</v>
      </c>
      <c r="DP42" s="103">
        <v>468.5</v>
      </c>
      <c r="DQ42" s="103">
        <v>0.22272403137627761</v>
      </c>
      <c r="DR42" s="103">
        <v>11026.75</v>
      </c>
      <c r="DS42" s="103">
        <v>13738.5</v>
      </c>
      <c r="DT42" s="103">
        <v>0.2459246831568685</v>
      </c>
      <c r="DU42" s="103">
        <v>0.38456480830707146</v>
      </c>
      <c r="DV42" s="103">
        <v>0.36357680969538159</v>
      </c>
      <c r="DW42" s="102">
        <v>259</v>
      </c>
      <c r="DX42" s="102" t="s">
        <v>2814</v>
      </c>
      <c r="DY42" s="102">
        <v>246</v>
      </c>
      <c r="DZ42" s="102" t="s">
        <v>2812</v>
      </c>
      <c r="EA42" s="102">
        <v>265</v>
      </c>
      <c r="EB42" s="103">
        <v>29611.84863301503</v>
      </c>
      <c r="EC42" s="103">
        <v>0.19814148488447511</v>
      </c>
      <c r="ED42" s="103">
        <v>7.8866780706839243</v>
      </c>
      <c r="EE42" s="102">
        <v>12.46663796814464</v>
      </c>
      <c r="EF42" s="102">
        <v>19.56952216960827</v>
      </c>
      <c r="EG42" s="102">
        <v>7.1028842014636249</v>
      </c>
      <c r="EH42" s="103">
        <v>29584</v>
      </c>
      <c r="EI42" s="103">
        <v>0.22109362664905685</v>
      </c>
      <c r="EJ42" s="103">
        <v>27953</v>
      </c>
      <c r="EK42" s="103">
        <v>5.5271348334704679E-2</v>
      </c>
      <c r="EL42" s="103">
        <v>5.5524816924328722</v>
      </c>
      <c r="EM42" s="102">
        <v>121484</v>
      </c>
      <c r="EN42" s="102">
        <v>10561</v>
      </c>
      <c r="EO42" s="102">
        <v>8.6933258700734248E-2</v>
      </c>
      <c r="EP42" s="102">
        <v>6.5621810279542989E-2</v>
      </c>
      <c r="EQ42" s="102">
        <v>2.131144842119127E-2</v>
      </c>
      <c r="ER42" s="102">
        <v>0.24514723984471168</v>
      </c>
      <c r="ES42" s="91">
        <v>0.159</v>
      </c>
      <c r="ET42" s="91">
        <v>2.2000000000000011</v>
      </c>
      <c r="EU42" s="91">
        <v>23210</v>
      </c>
      <c r="EV42" s="91">
        <v>0.1250605913717886</v>
      </c>
      <c r="EW42" s="75">
        <v>15660</v>
      </c>
      <c r="EX42" s="75">
        <v>104.8258939974457</v>
      </c>
      <c r="EY42" s="75" t="s">
        <v>2855</v>
      </c>
      <c r="EZ42" s="75">
        <v>0.30338441890166029</v>
      </c>
      <c r="FA42" s="75">
        <v>8.4802043422733064E-2</v>
      </c>
      <c r="FB42" s="75">
        <v>0.10408684546615581</v>
      </c>
      <c r="FC42" s="75">
        <v>0.20900383141762449</v>
      </c>
      <c r="FD42" s="75">
        <v>0.29872286079182631</v>
      </c>
      <c r="FE42" s="91">
        <v>0.46632996632996632</v>
      </c>
      <c r="FF42" s="91">
        <v>0.53367003367003363</v>
      </c>
      <c r="FG42" s="91" t="e">
        <f>VLOOKUP(A42,#REF!,2,FALSE)</f>
        <v>#REF!</v>
      </c>
      <c r="FH42" s="91" t="e">
        <f>VLOOKUP(A42,#REF!,3,FALSE)</f>
        <v>#REF!</v>
      </c>
      <c r="FI42" s="91" t="e">
        <f>VLOOKUP(A42,#REF!,4,FALSE)</f>
        <v>#REF!</v>
      </c>
      <c r="FJ42" s="91">
        <v>594</v>
      </c>
      <c r="FK42" s="91">
        <v>3.1986531986531987E-2</v>
      </c>
      <c r="FL42" s="91">
        <v>0.30976430976430974</v>
      </c>
      <c r="FM42" s="91">
        <v>0.41245791245791247</v>
      </c>
      <c r="FN42" s="91">
        <v>0.21717171717171718</v>
      </c>
      <c r="FO42" s="91">
        <v>2.8619528619528621E-2</v>
      </c>
      <c r="FP42" s="75">
        <v>0.10865373748720039</v>
      </c>
      <c r="FQ42" s="75">
        <v>1.2527354358375485E-2</v>
      </c>
      <c r="FR42" s="92">
        <v>0.21595131523522179</v>
      </c>
    </row>
    <row r="43" spans="1:174">
      <c r="A43" s="88" t="s">
        <v>1699</v>
      </c>
      <c r="B43" s="89" t="s">
        <v>1700</v>
      </c>
      <c r="C43" s="89" t="s">
        <v>190</v>
      </c>
      <c r="D43" s="89" t="s">
        <v>191</v>
      </c>
      <c r="E43" s="90" t="s">
        <v>27</v>
      </c>
      <c r="F43" s="90" t="s">
        <v>142</v>
      </c>
      <c r="G43" s="90" t="s">
        <v>76</v>
      </c>
      <c r="H43" s="115">
        <v>3191.4361050770381</v>
      </c>
      <c r="I43" s="115">
        <v>377736.28137910971</v>
      </c>
      <c r="J43" s="115">
        <v>502732.72774088662</v>
      </c>
      <c r="K43" s="115">
        <v>90854.32813749426</v>
      </c>
      <c r="L43" s="115">
        <v>974514.77336256765</v>
      </c>
      <c r="M43" s="115">
        <v>2.1762082816646742</v>
      </c>
      <c r="N43" s="115">
        <v>-0.19414399769999999</v>
      </c>
      <c r="O43" s="116">
        <v>131</v>
      </c>
      <c r="P43" s="116">
        <v>20</v>
      </c>
      <c r="Q43" s="116">
        <v>63</v>
      </c>
      <c r="R43" s="116"/>
      <c r="S43" s="116">
        <v>14</v>
      </c>
      <c r="T43" s="116">
        <v>228</v>
      </c>
      <c r="U43" s="116">
        <v>-0.20000000000000284</v>
      </c>
      <c r="V43" s="116">
        <v>20.900000000000006</v>
      </c>
      <c r="W43" s="115">
        <v>447804</v>
      </c>
      <c r="X43" s="115">
        <v>2.0341386780000002E-2</v>
      </c>
      <c r="Y43" s="115">
        <v>4.7</v>
      </c>
      <c r="Z43" s="116">
        <v>73657</v>
      </c>
      <c r="AA43" s="116">
        <v>8.4255400029868172E-2</v>
      </c>
      <c r="AB43" s="116">
        <v>300.5</v>
      </c>
      <c r="AC43" s="116">
        <v>303.39999999999998</v>
      </c>
      <c r="AD43" s="116">
        <v>308.10000000000002</v>
      </c>
      <c r="AE43" s="115">
        <v>1781.3729000000012</v>
      </c>
      <c r="AF43" s="115">
        <v>6.5275665078783482E-3</v>
      </c>
      <c r="AG43" s="115">
        <v>0.16</v>
      </c>
      <c r="AH43" s="115">
        <v>0.13</v>
      </c>
      <c r="AI43" s="109">
        <v>423190</v>
      </c>
      <c r="AJ43" s="109">
        <v>431038</v>
      </c>
      <c r="AK43" s="109">
        <v>447804</v>
      </c>
      <c r="AL43" s="109">
        <v>5.1527194600267112E-3</v>
      </c>
      <c r="AM43" s="110">
        <f t="shared" si="1"/>
        <v>24614</v>
      </c>
      <c r="AN43" s="110">
        <v>-2.3851809822139636E-4</v>
      </c>
      <c r="AO43" s="110">
        <v>5.3912375582481076E-3</v>
      </c>
      <c r="AP43" s="109">
        <v>114929.91681991995</v>
      </c>
      <c r="AQ43" s="109">
        <v>116893.55739025092</v>
      </c>
      <c r="AR43" s="109">
        <v>215980.52578982909</v>
      </c>
      <c r="AS43" s="109">
        <v>53.213092430267714</v>
      </c>
      <c r="AT43" s="109">
        <v>54.122267256632284</v>
      </c>
      <c r="AU43" s="109">
        <v>107.33535968689995</v>
      </c>
      <c r="AV43" s="110">
        <v>4.8841323681821098</v>
      </c>
      <c r="AW43" s="110">
        <v>4.3152084512432962</v>
      </c>
      <c r="AX43" s="110">
        <v>-0.11648413147954238</v>
      </c>
      <c r="AY43" s="109">
        <v>0.95304028310762412</v>
      </c>
      <c r="AZ43" s="109">
        <v>0.94042619832795571</v>
      </c>
      <c r="BA43" s="109">
        <v>0.94654909293422251</v>
      </c>
      <c r="BB43" s="110">
        <v>20909</v>
      </c>
      <c r="BC43" s="110">
        <v>36336</v>
      </c>
      <c r="BD43" s="110">
        <v>0.73781625137500595</v>
      </c>
      <c r="BE43" s="109">
        <v>5.7076137933628202E-2</v>
      </c>
      <c r="BF43" s="109">
        <v>0.15762837281011599</v>
      </c>
      <c r="BG43" s="109">
        <v>0.27348280172123701</v>
      </c>
      <c r="BH43" s="109">
        <v>7.8372665934414207E-2</v>
      </c>
      <c r="BI43" s="109">
        <v>5.7448283683838197E-2</v>
      </c>
      <c r="BJ43" s="109">
        <v>0.28606035412147701</v>
      </c>
      <c r="BK43" s="109">
        <v>8.9931383795288894E-2</v>
      </c>
      <c r="BL43" s="109" t="s">
        <v>2891</v>
      </c>
      <c r="BM43" s="108">
        <v>106.5</v>
      </c>
      <c r="BN43" s="108">
        <v>4.0756986399624821E-2</v>
      </c>
      <c r="BO43" s="108">
        <v>7.0851088057438408E-2</v>
      </c>
      <c r="BP43" s="108">
        <v>178679</v>
      </c>
      <c r="BQ43" s="108">
        <v>166857</v>
      </c>
      <c r="BR43" s="108">
        <v>188632</v>
      </c>
      <c r="BS43" s="108">
        <v>181245</v>
      </c>
      <c r="BT43" s="108">
        <v>1</v>
      </c>
      <c r="BU43" s="47">
        <v>0.62095940043799769</v>
      </c>
      <c r="BV43" s="47">
        <v>0.7323194395766115</v>
      </c>
      <c r="BW43" s="47">
        <v>0.51165002614263366</v>
      </c>
      <c r="BX43" s="47">
        <v>-1.1982760550443561</v>
      </c>
      <c r="BY43" s="47">
        <v>14.897766704178334</v>
      </c>
      <c r="BZ43" s="47">
        <v>0.58947626186773583</v>
      </c>
      <c r="CA43" s="47">
        <v>-2.4164363566669742</v>
      </c>
      <c r="CB43" s="47">
        <v>6.4408870129173952</v>
      </c>
      <c r="CC43" s="47">
        <v>0.24571476475042517</v>
      </c>
      <c r="CD43" s="47">
        <v>3</v>
      </c>
      <c r="CE43" s="108">
        <v>0.42523046401927622</v>
      </c>
      <c r="CF43" s="108">
        <v>0.37299243848396435</v>
      </c>
      <c r="CG43" s="108">
        <v>0.20177709749675946</v>
      </c>
      <c r="CH43" s="47">
        <v>14943</v>
      </c>
      <c r="CI43" s="47">
        <v>2.6869158878504669E-2</v>
      </c>
      <c r="CJ43" s="47">
        <v>7142</v>
      </c>
      <c r="CK43" s="47">
        <v>2373</v>
      </c>
      <c r="CL43" s="47">
        <v>0.24939569101418813</v>
      </c>
      <c r="CM43" s="108">
        <v>6</v>
      </c>
      <c r="CN43" s="47">
        <v>0.12886135560912709</v>
      </c>
      <c r="CO43" s="47">
        <v>-0.28853822319167932</v>
      </c>
      <c r="CP43" s="47">
        <v>0.50862439498420886</v>
      </c>
      <c r="CQ43" s="47" t="s">
        <v>2761</v>
      </c>
      <c r="CR43" s="106">
        <v>9.8186227586687629</v>
      </c>
      <c r="CS43" s="107">
        <v>170044.01850788001</v>
      </c>
      <c r="CT43" s="107">
        <v>9.8125798917453641E-2</v>
      </c>
      <c r="CU43" s="107">
        <v>0.11088117760111775</v>
      </c>
      <c r="CV43" s="107">
        <v>0.71492329900640639</v>
      </c>
      <c r="CW43" s="106">
        <v>367.4125303056403</v>
      </c>
      <c r="CX43" s="106">
        <v>577.42373273129283</v>
      </c>
      <c r="CY43" s="106">
        <v>4.7376243781051528</v>
      </c>
      <c r="CZ43" s="106">
        <v>212.1527147013</v>
      </c>
      <c r="DA43" s="107">
        <v>66</v>
      </c>
      <c r="DB43" s="107">
        <v>5489</v>
      </c>
      <c r="DC43" s="107">
        <v>0.55594746549727292</v>
      </c>
      <c r="DD43" s="106">
        <v>4652395</v>
      </c>
      <c r="DE43" s="106">
        <v>6424117</v>
      </c>
      <c r="DF43" s="106">
        <v>4.7602417679496259E-2</v>
      </c>
      <c r="DG43" s="107">
        <v>0.16830005013806598</v>
      </c>
      <c r="DH43" s="107">
        <v>0.21981844381330301</v>
      </c>
      <c r="DI43" s="107">
        <v>371542.822909949</v>
      </c>
      <c r="DJ43" s="102">
        <v>7595.9079459770501</v>
      </c>
      <c r="DK43" s="102">
        <v>16.9625727907232</v>
      </c>
      <c r="DL43" s="102">
        <v>18.323055483087099</v>
      </c>
      <c r="DM43" s="102">
        <v>3.3123448827737301</v>
      </c>
      <c r="DN43" s="102">
        <v>-4.6728275751375703</v>
      </c>
      <c r="DO43" s="102">
        <v>3</v>
      </c>
      <c r="DP43" s="103">
        <v>-971</v>
      </c>
      <c r="DQ43" s="103">
        <v>-0.34582851037307449</v>
      </c>
      <c r="DR43" s="103">
        <v>42218.5</v>
      </c>
      <c r="DS43" s="103">
        <v>33149.5</v>
      </c>
      <c r="DT43" s="103">
        <v>-0.21481104255243549</v>
      </c>
      <c r="DU43" s="103">
        <v>0.66075890900908363</v>
      </c>
      <c r="DV43" s="103">
        <v>0.58891536825593138</v>
      </c>
      <c r="DW43" s="102">
        <v>216</v>
      </c>
      <c r="DX43" s="102" t="s">
        <v>2814</v>
      </c>
      <c r="DY43" s="102">
        <v>177</v>
      </c>
      <c r="DZ43" s="102" t="s">
        <v>2812</v>
      </c>
      <c r="EA43" s="102">
        <v>222</v>
      </c>
      <c r="EB43" s="103">
        <v>19790.774176996169</v>
      </c>
      <c r="EC43" s="103">
        <v>7.4586189759577953E-2</v>
      </c>
      <c r="ED43" s="103">
        <v>8.7716373357185073</v>
      </c>
      <c r="EE43" s="102">
        <v>16.43835616438356</v>
      </c>
      <c r="EF43" s="102">
        <v>29.659743703049049</v>
      </c>
      <c r="EG43" s="102">
        <v>13.221387538665491</v>
      </c>
      <c r="EH43" s="103">
        <v>31793</v>
      </c>
      <c r="EI43" s="103">
        <v>0.14476690533283246</v>
      </c>
      <c r="EJ43" s="103">
        <v>28713</v>
      </c>
      <c r="EK43" s="103">
        <v>9.7830251105770899E-2</v>
      </c>
      <c r="EL43" s="103">
        <v>9.536238532110092</v>
      </c>
      <c r="EM43" s="102">
        <v>239778</v>
      </c>
      <c r="EN43" s="102">
        <v>20854</v>
      </c>
      <c r="EO43" s="102">
        <v>8.6972115873849981E-2</v>
      </c>
      <c r="EP43" s="102">
        <v>6.6457306341699399E-2</v>
      </c>
      <c r="EQ43" s="102">
        <v>2.0514809532150572E-2</v>
      </c>
      <c r="ER43" s="102">
        <v>0.23587800901505707</v>
      </c>
      <c r="ES43" s="91">
        <v>0.17199999999999999</v>
      </c>
      <c r="ET43" s="91">
        <v>0.39999999999999858</v>
      </c>
      <c r="EU43" s="91">
        <v>22600</v>
      </c>
      <c r="EV43" s="91">
        <v>0.17892540427751702</v>
      </c>
      <c r="EW43" s="75">
        <v>19638</v>
      </c>
      <c r="EX43" s="75">
        <v>104.34198492718198</v>
      </c>
      <c r="EY43" s="75" t="s">
        <v>2855</v>
      </c>
      <c r="EZ43" s="75">
        <v>0.27013952540991953</v>
      </c>
      <c r="FA43" s="75">
        <v>8.0507179957225783E-2</v>
      </c>
      <c r="FB43" s="75">
        <v>0.20282106120786231</v>
      </c>
      <c r="FC43" s="75">
        <v>0.23378144413891438</v>
      </c>
      <c r="FD43" s="75">
        <v>0.21275078928607802</v>
      </c>
      <c r="FE43" s="91">
        <v>0.48532731376975169</v>
      </c>
      <c r="FF43" s="91">
        <v>0.51467268623024831</v>
      </c>
      <c r="FG43" s="91" t="e">
        <f>VLOOKUP(A43,#REF!,2,FALSE)</f>
        <v>#REF!</v>
      </c>
      <c r="FH43" s="91" t="e">
        <f>VLOOKUP(A43,#REF!,3,FALSE)</f>
        <v>#REF!</v>
      </c>
      <c r="FI43" s="91" t="e">
        <f>VLOOKUP(A43,#REF!,4,FALSE)</f>
        <v>#REF!</v>
      </c>
      <c r="FJ43" s="91">
        <v>443</v>
      </c>
      <c r="FK43" s="91">
        <v>1.8058690744920992E-2</v>
      </c>
      <c r="FL43" s="91">
        <v>0.32054176072234764</v>
      </c>
      <c r="FM43" s="91">
        <v>0.39503386004514673</v>
      </c>
      <c r="FN43" s="91">
        <v>0.22799097065462753</v>
      </c>
      <c r="FO43" s="91">
        <v>3.8374717832957109E-2</v>
      </c>
      <c r="FP43" s="75">
        <v>0.10350957115166456</v>
      </c>
      <c r="FQ43" s="75">
        <v>7.0745236755366189E-3</v>
      </c>
      <c r="FR43" s="92">
        <v>0.16550767746603426</v>
      </c>
    </row>
    <row r="44" spans="1:174">
      <c r="A44" s="88" t="s">
        <v>1221</v>
      </c>
      <c r="B44" s="89" t="s">
        <v>1222</v>
      </c>
      <c r="C44" s="89" t="s">
        <v>190</v>
      </c>
      <c r="D44" s="89" t="s">
        <v>191</v>
      </c>
      <c r="E44" s="90" t="s">
        <v>27</v>
      </c>
      <c r="F44" s="90" t="s">
        <v>130</v>
      </c>
      <c r="G44" s="90" t="s">
        <v>48</v>
      </c>
      <c r="H44" s="115">
        <v>16634.924253865662</v>
      </c>
      <c r="I44" s="115">
        <v>199490.4020929343</v>
      </c>
      <c r="J44" s="115">
        <v>617773.70575217775</v>
      </c>
      <c r="K44" s="115">
        <v>209560.97714573721</v>
      </c>
      <c r="L44" s="115">
        <v>1043460.009244715</v>
      </c>
      <c r="M44" s="115">
        <v>3.527741277489258</v>
      </c>
      <c r="N44" s="115">
        <v>-0.28939057480000002</v>
      </c>
      <c r="O44" s="116">
        <v>151</v>
      </c>
      <c r="P44" s="116">
        <v>24</v>
      </c>
      <c r="Q44" s="116">
        <v>150</v>
      </c>
      <c r="R44" s="116">
        <v>21</v>
      </c>
      <c r="S44" s="116"/>
      <c r="T44" s="116">
        <v>346</v>
      </c>
      <c r="U44" s="116">
        <v>1</v>
      </c>
      <c r="V44" s="116">
        <v>21.299999999999997</v>
      </c>
      <c r="W44" s="115">
        <v>295787</v>
      </c>
      <c r="X44" s="115">
        <v>2.387348576E-2</v>
      </c>
      <c r="Y44" s="115">
        <v>3.5999999999999996</v>
      </c>
      <c r="Z44" s="116">
        <v>139555</v>
      </c>
      <c r="AA44" s="116">
        <v>8.7212926803052565E-2</v>
      </c>
      <c r="AB44" s="116">
        <v>237.5</v>
      </c>
      <c r="AC44" s="116">
        <v>238.3</v>
      </c>
      <c r="AD44" s="116">
        <v>243.89999999999998</v>
      </c>
      <c r="AE44" s="115">
        <v>8554.7151000000013</v>
      </c>
      <c r="AF44" s="115">
        <v>5.587664990202483E-2</v>
      </c>
      <c r="AG44" s="115">
        <v>0.09</v>
      </c>
      <c r="AH44" s="115">
        <v>0.18</v>
      </c>
      <c r="AI44" s="109">
        <v>280440</v>
      </c>
      <c r="AJ44" s="109">
        <v>286190</v>
      </c>
      <c r="AK44" s="109">
        <v>295787</v>
      </c>
      <c r="AL44" s="109">
        <v>4.855367677806699E-3</v>
      </c>
      <c r="AM44" s="110">
        <f t="shared" si="1"/>
        <v>15347</v>
      </c>
      <c r="AN44" s="110">
        <v>2.5454464282836931E-3</v>
      </c>
      <c r="AO44" s="110">
        <v>2.3099212495230059E-3</v>
      </c>
      <c r="AP44" s="109">
        <v>95101.134353853296</v>
      </c>
      <c r="AQ44" s="109">
        <v>60510.273663073458</v>
      </c>
      <c r="AR44" s="109">
        <v>140175.59198307319</v>
      </c>
      <c r="AS44" s="109">
        <v>67.844289443298493</v>
      </c>
      <c r="AT44" s="109">
        <v>43.167482160788971</v>
      </c>
      <c r="AU44" s="109">
        <v>111.01177160408757</v>
      </c>
      <c r="AV44" s="110">
        <v>4.813682736630434</v>
      </c>
      <c r="AW44" s="110">
        <v>4.4507979252900585</v>
      </c>
      <c r="AX44" s="110">
        <v>-7.5386108972024607E-2</v>
      </c>
      <c r="AY44" s="109">
        <v>0.95882635909501179</v>
      </c>
      <c r="AZ44" s="109">
        <v>0.90757411264119592</v>
      </c>
      <c r="BA44" s="109">
        <v>0.93180315990683615</v>
      </c>
      <c r="BB44" s="110">
        <v>10290</v>
      </c>
      <c r="BC44" s="110">
        <v>17816</v>
      </c>
      <c r="BD44" s="110">
        <v>0.73138969873663751</v>
      </c>
      <c r="BE44" s="109">
        <v>9.3015599843545405E-2</v>
      </c>
      <c r="BF44" s="109">
        <v>0.19274181048685601</v>
      </c>
      <c r="BG44" s="109">
        <v>0.25822631463875501</v>
      </c>
      <c r="BH44" s="109">
        <v>4.5681793718115399E-2</v>
      </c>
      <c r="BI44" s="109">
        <v>6.2114179884934902E-2</v>
      </c>
      <c r="BJ44" s="109">
        <v>0.28084412888188498</v>
      </c>
      <c r="BK44" s="109">
        <v>6.7376172545908997E-2</v>
      </c>
      <c r="BL44" s="109" t="s">
        <v>2887</v>
      </c>
      <c r="BM44" s="108">
        <v>138.30000000000001</v>
      </c>
      <c r="BN44" s="108">
        <v>2.9749820646283943E-2</v>
      </c>
      <c r="BO44" s="108">
        <v>5.9073324451731912E-2</v>
      </c>
      <c r="BP44" s="108">
        <v>165351</v>
      </c>
      <c r="BQ44" s="108">
        <v>156128</v>
      </c>
      <c r="BR44" s="108">
        <v>134924</v>
      </c>
      <c r="BS44" s="108">
        <v>131026</v>
      </c>
      <c r="BT44" s="108">
        <v>1</v>
      </c>
      <c r="BU44" s="47">
        <v>0.61960354481474045</v>
      </c>
      <c r="BV44" s="47">
        <v>0.76172683058501267</v>
      </c>
      <c r="BW44" s="47">
        <v>0.54991248487949196</v>
      </c>
      <c r="BX44" s="47">
        <v>-0.65002847926616258</v>
      </c>
      <c r="BY44" s="47">
        <v>13.120237040935557</v>
      </c>
      <c r="BZ44" s="47">
        <v>0.59099421947605801</v>
      </c>
      <c r="CA44" s="47">
        <v>-0.66643907306974715</v>
      </c>
      <c r="CB44" s="47">
        <v>5.8944841042981144</v>
      </c>
      <c r="CC44" s="47">
        <v>0.24600229698905671</v>
      </c>
      <c r="CD44" s="47">
        <v>3</v>
      </c>
      <c r="CE44" s="108">
        <v>0.4204352565913298</v>
      </c>
      <c r="CF44" s="108">
        <v>0.43479510305374341</v>
      </c>
      <c r="CG44" s="108">
        <v>0.14476964035492679</v>
      </c>
      <c r="CH44" s="47">
        <v>42631</v>
      </c>
      <c r="CI44" s="47">
        <v>0.1155567185660081</v>
      </c>
      <c r="CJ44" s="47">
        <v>17676</v>
      </c>
      <c r="CK44" s="47">
        <v>12455</v>
      </c>
      <c r="CL44" s="47">
        <v>0.41336165411038467</v>
      </c>
      <c r="CM44" s="108">
        <v>2</v>
      </c>
      <c r="CN44" s="47">
        <v>0.11777090205504556</v>
      </c>
      <c r="CO44" s="47">
        <v>1.0898260633299248</v>
      </c>
      <c r="CP44" s="47">
        <v>0.41685631728335082</v>
      </c>
      <c r="CQ44" s="47" t="s">
        <v>2761</v>
      </c>
      <c r="CR44" s="106">
        <v>8.0330300271256014</v>
      </c>
      <c r="CS44" s="107">
        <v>120277.60036704</v>
      </c>
      <c r="CT44" s="107">
        <v>0.11998481806920634</v>
      </c>
      <c r="CU44" s="107">
        <v>0.13980012612986761</v>
      </c>
      <c r="CV44" s="107">
        <v>0.6929686756184259</v>
      </c>
      <c r="CW44" s="106">
        <v>302.22644786014081</v>
      </c>
      <c r="CX44" s="106">
        <v>809.9592151076539</v>
      </c>
      <c r="CY44" s="106">
        <v>8.2759247868770434</v>
      </c>
      <c r="CZ44" s="106">
        <v>244.79109649360001</v>
      </c>
      <c r="DA44" s="107">
        <v>59</v>
      </c>
      <c r="DB44" s="107">
        <v>3542</v>
      </c>
      <c r="DC44" s="107">
        <v>0.50605091580807993</v>
      </c>
      <c r="DD44" s="106">
        <v>4277127</v>
      </c>
      <c r="DE44" s="106">
        <v>5131783</v>
      </c>
      <c r="DF44" s="106">
        <v>2.4977514111692266E-2</v>
      </c>
      <c r="DG44" s="107">
        <v>0.14829800494831502</v>
      </c>
      <c r="DH44" s="107">
        <v>0.32406319239925302</v>
      </c>
      <c r="DI44" s="107">
        <v>249119.780208368</v>
      </c>
      <c r="DJ44" s="102">
        <v>8753.6750966811996</v>
      </c>
      <c r="DK44" s="102">
        <v>29.5945227365678</v>
      </c>
      <c r="DL44" s="102">
        <v>9.7622439294058694</v>
      </c>
      <c r="DM44" s="102">
        <v>12.2278118159934</v>
      </c>
      <c r="DN44" s="102">
        <v>7.6044669911685396</v>
      </c>
      <c r="DO44" s="102">
        <v>1</v>
      </c>
      <c r="DP44" s="103">
        <v>228</v>
      </c>
      <c r="DQ44" s="103">
        <v>9.5437421515278356E-2</v>
      </c>
      <c r="DR44" s="103">
        <v>62875</v>
      </c>
      <c r="DS44" s="103">
        <v>60763.25</v>
      </c>
      <c r="DT44" s="103">
        <v>-3.3586481113320077E-2</v>
      </c>
      <c r="DU44" s="103">
        <v>0.37750695825049696</v>
      </c>
      <c r="DV44" s="103">
        <v>0.34190073769918494</v>
      </c>
      <c r="DW44" s="102">
        <v>180</v>
      </c>
      <c r="DX44" s="102" t="s">
        <v>2812</v>
      </c>
      <c r="DY44" s="102">
        <v>144</v>
      </c>
      <c r="DZ44" s="102" t="s">
        <v>2812</v>
      </c>
      <c r="EA44" s="102">
        <v>202</v>
      </c>
      <c r="EB44" s="103">
        <v>25146.442400197939</v>
      </c>
      <c r="EC44" s="103">
        <v>0.143730915950947</v>
      </c>
      <c r="ED44" s="103">
        <v>6.9989385414343364</v>
      </c>
      <c r="EE44" s="102">
        <v>11.546481320590789</v>
      </c>
      <c r="EF44" s="102">
        <v>21.3640312771503</v>
      </c>
      <c r="EG44" s="102">
        <v>9.8175499565595139</v>
      </c>
      <c r="EH44" s="103">
        <v>34828</v>
      </c>
      <c r="EI44" s="103">
        <v>0.2315071619328784</v>
      </c>
      <c r="EJ44" s="103">
        <v>31309</v>
      </c>
      <c r="EK44" s="103">
        <v>0.1028777667763263</v>
      </c>
      <c r="EL44" s="103">
        <v>3.724170918367347</v>
      </c>
      <c r="EM44" s="102">
        <v>140793</v>
      </c>
      <c r="EN44" s="102">
        <v>12814</v>
      </c>
      <c r="EO44" s="102">
        <v>9.1013047523669496E-2</v>
      </c>
      <c r="EP44" s="102">
        <v>6.4314276988202537E-2</v>
      </c>
      <c r="EQ44" s="102">
        <v>2.6698770535466963E-2</v>
      </c>
      <c r="ER44" s="102">
        <v>0.29335102231933824</v>
      </c>
      <c r="ES44" s="91">
        <v>0.16699999999999998</v>
      </c>
      <c r="ET44" s="91">
        <v>3.3999999999999986</v>
      </c>
      <c r="EU44" s="91">
        <v>23010</v>
      </c>
      <c r="EV44" s="91">
        <v>0.12794117647058822</v>
      </c>
      <c r="EW44" s="75">
        <v>13705</v>
      </c>
      <c r="EX44" s="75">
        <v>108.35039766508574</v>
      </c>
      <c r="EY44" s="75" t="s">
        <v>2854</v>
      </c>
      <c r="EZ44" s="75">
        <v>0.13878146661802263</v>
      </c>
      <c r="FA44" s="75">
        <v>0.17570229843122948</v>
      </c>
      <c r="FB44" s="75">
        <v>8.3765049252097781E-2</v>
      </c>
      <c r="FC44" s="75">
        <v>0.30412258299890549</v>
      </c>
      <c r="FD44" s="75">
        <v>0.29762860269974462</v>
      </c>
      <c r="FE44" s="91">
        <v>0.48768472906403942</v>
      </c>
      <c r="FF44" s="91">
        <v>0.51231527093596063</v>
      </c>
      <c r="FG44" s="91" t="e">
        <f>VLOOKUP(A44,#REF!,2,FALSE)</f>
        <v>#REF!</v>
      </c>
      <c r="FH44" s="91" t="e">
        <f>VLOOKUP(A44,#REF!,3,FALSE)</f>
        <v>#REF!</v>
      </c>
      <c r="FI44" s="91" t="e">
        <f>VLOOKUP(A44,#REF!,4,FALSE)</f>
        <v>#REF!</v>
      </c>
      <c r="FJ44" s="91">
        <v>609</v>
      </c>
      <c r="FK44" s="91">
        <v>2.4630541871921183E-2</v>
      </c>
      <c r="FL44" s="91">
        <v>0.33990147783251229</v>
      </c>
      <c r="FM44" s="91">
        <v>0.4154351395730706</v>
      </c>
      <c r="FN44" s="91">
        <v>0.19704433497536947</v>
      </c>
      <c r="FO44" s="91">
        <v>2.2988505747126436E-2</v>
      </c>
      <c r="FP44" s="75">
        <v>8.1379506198717325E-2</v>
      </c>
      <c r="FQ44" s="75">
        <v>7.424261377274863E-3</v>
      </c>
      <c r="FR44" s="92">
        <v>0.20823768455003094</v>
      </c>
    </row>
    <row r="45" spans="1:174">
      <c r="A45" s="88" t="s">
        <v>1435</v>
      </c>
      <c r="B45" s="89" t="s">
        <v>1436</v>
      </c>
      <c r="C45" s="89" t="s">
        <v>574</v>
      </c>
      <c r="D45" s="89" t="s">
        <v>191</v>
      </c>
      <c r="E45" s="90" t="s">
        <v>27</v>
      </c>
      <c r="F45" s="90" t="s">
        <v>84</v>
      </c>
      <c r="G45" s="90" t="s">
        <v>81</v>
      </c>
      <c r="H45" s="115">
        <v>43793.16944533513</v>
      </c>
      <c r="I45" s="115">
        <v>246735.8029720512</v>
      </c>
      <c r="J45" s="115">
        <v>465627.74063471443</v>
      </c>
      <c r="K45" s="115">
        <v>160084.92136825871</v>
      </c>
      <c r="L45" s="115">
        <v>916241.63442035939</v>
      </c>
      <c r="M45" s="115">
        <v>3.335608549503466</v>
      </c>
      <c r="N45" s="115">
        <v>-0.31398806219999997</v>
      </c>
      <c r="O45" s="116">
        <v>269</v>
      </c>
      <c r="P45" s="116">
        <v>51</v>
      </c>
      <c r="Q45" s="116">
        <v>9</v>
      </c>
      <c r="R45" s="116">
        <v>48</v>
      </c>
      <c r="S45" s="116">
        <v>2</v>
      </c>
      <c r="T45" s="116">
        <v>379</v>
      </c>
      <c r="U45" s="116">
        <v>0.80000000000000027</v>
      </c>
      <c r="V45" s="116">
        <v>18.100000000000009</v>
      </c>
      <c r="W45" s="115">
        <v>274685</v>
      </c>
      <c r="X45" s="115">
        <v>7.1114247299999996E-3</v>
      </c>
      <c r="Y45" s="115">
        <v>1.3</v>
      </c>
      <c r="Z45" s="116">
        <v>64559</v>
      </c>
      <c r="AA45" s="116">
        <v>8.037609008813644E-2</v>
      </c>
      <c r="AB45" s="116">
        <v>235.4</v>
      </c>
      <c r="AC45" s="116">
        <v>238.10000000000002</v>
      </c>
      <c r="AD45" s="116">
        <v>243.8</v>
      </c>
      <c r="AE45" s="115">
        <v>20213.845800000006</v>
      </c>
      <c r="AF45" s="115">
        <v>0.211000478079332</v>
      </c>
      <c r="AG45" s="115">
        <v>0.13</v>
      </c>
      <c r="AH45" s="115">
        <v>0.15</v>
      </c>
      <c r="AI45" s="109">
        <v>260602</v>
      </c>
      <c r="AJ45" s="109">
        <v>264376</v>
      </c>
      <c r="AK45" s="109">
        <v>274685</v>
      </c>
      <c r="AL45" s="109">
        <v>4.7960687988035655E-3</v>
      </c>
      <c r="AM45" s="110">
        <f t="shared" si="1"/>
        <v>14083</v>
      </c>
      <c r="AN45" s="110">
        <v>2.7508471778463495E-3</v>
      </c>
      <c r="AO45" s="110">
        <v>2.045221620957216E-3</v>
      </c>
      <c r="AP45" s="109">
        <v>89635.360444087215</v>
      </c>
      <c r="AQ45" s="109">
        <v>54182.059944060609</v>
      </c>
      <c r="AR45" s="109">
        <v>130867.57961185217</v>
      </c>
      <c r="AS45" s="109">
        <v>68.493175093435667</v>
      </c>
      <c r="AT45" s="109">
        <v>41.402202214454</v>
      </c>
      <c r="AU45" s="109">
        <v>109.8953773078901</v>
      </c>
      <c r="AV45" s="110">
        <v>5.5377658899074378</v>
      </c>
      <c r="AW45" s="110">
        <v>5.3890518223861914</v>
      </c>
      <c r="AX45" s="110">
        <v>-2.6854524094685427E-2</v>
      </c>
      <c r="AY45" s="109">
        <v>0.95351693866573395</v>
      </c>
      <c r="AZ45" s="109">
        <v>0.97496186791231387</v>
      </c>
      <c r="BA45" s="109">
        <v>0.96490284604163756</v>
      </c>
      <c r="BB45" s="110">
        <v>9228</v>
      </c>
      <c r="BC45" s="110">
        <v>18428</v>
      </c>
      <c r="BD45" s="110">
        <v>0.99696575639358476</v>
      </c>
      <c r="BE45" s="109">
        <v>9.0350372383909597E-2</v>
      </c>
      <c r="BF45" s="109">
        <v>0.183181369923237</v>
      </c>
      <c r="BG45" s="109">
        <v>0.26158368161519402</v>
      </c>
      <c r="BH45" s="109">
        <v>5.2874587100772898E-2</v>
      </c>
      <c r="BI45" s="109">
        <v>7.2135306278665698E-2</v>
      </c>
      <c r="BJ45" s="109">
        <v>0.27122869023335999</v>
      </c>
      <c r="BK45" s="109">
        <v>6.8645992464860903E-2</v>
      </c>
      <c r="BL45" s="109" t="s">
        <v>2887</v>
      </c>
      <c r="BM45" s="108">
        <v>136.19999999999999</v>
      </c>
      <c r="BN45" s="108">
        <v>4.8599395326306645E-2</v>
      </c>
      <c r="BO45" s="108">
        <v>5.5955810044566574E-2</v>
      </c>
      <c r="BP45" s="108">
        <v>151404</v>
      </c>
      <c r="BQ45" s="108">
        <v>143381</v>
      </c>
      <c r="BR45" s="108">
        <v>125553</v>
      </c>
      <c r="BS45" s="108">
        <v>119734</v>
      </c>
      <c r="BT45" s="108">
        <v>1</v>
      </c>
      <c r="BU45" s="47">
        <v>0.61610403695517379</v>
      </c>
      <c r="BV45" s="47">
        <v>0.75607557888601562</v>
      </c>
      <c r="BW45" s="47">
        <v>0.52460578431697591</v>
      </c>
      <c r="BX45" s="47">
        <v>-0.56343820959865454</v>
      </c>
      <c r="BY45" s="47">
        <v>10.437041182935674</v>
      </c>
      <c r="BZ45" s="47">
        <v>0.60641466497524088</v>
      </c>
      <c r="CA45" s="47">
        <v>-2.2531248528094183</v>
      </c>
      <c r="CB45" s="47">
        <v>1.9860531996378938</v>
      </c>
      <c r="CC45" s="47">
        <v>0.26101593418317892</v>
      </c>
      <c r="CD45" s="47">
        <v>1</v>
      </c>
      <c r="CE45" s="108">
        <v>0.42151007767397541</v>
      </c>
      <c r="CF45" s="108">
        <v>0.42801057315003688</v>
      </c>
      <c r="CG45" s="108">
        <v>0.15047934917598765</v>
      </c>
      <c r="CH45" s="47">
        <v>37854</v>
      </c>
      <c r="CI45" s="47">
        <v>0.1020087336244541</v>
      </c>
      <c r="CJ45" s="47">
        <v>17578</v>
      </c>
      <c r="CK45" s="47">
        <v>9897</v>
      </c>
      <c r="CL45" s="47">
        <v>0.36021838034576886</v>
      </c>
      <c r="CM45" s="108">
        <v>2</v>
      </c>
      <c r="CN45" s="47">
        <v>0.14948032867170921</v>
      </c>
      <c r="CO45" s="47">
        <v>-1.7401265105897057</v>
      </c>
      <c r="CP45" s="47">
        <v>0.46502874970524749</v>
      </c>
      <c r="CQ45" s="47" t="s">
        <v>2761</v>
      </c>
      <c r="CR45" s="106">
        <v>10.147274442387722</v>
      </c>
      <c r="CS45" s="107">
        <v>111646.71776999001</v>
      </c>
      <c r="CT45" s="107">
        <v>0.10132145321222025</v>
      </c>
      <c r="CU45" s="107">
        <v>0.12038417699138781</v>
      </c>
      <c r="CV45" s="107">
        <v>0.73197142452813291</v>
      </c>
      <c r="CW45" s="106">
        <v>366.15767881056689</v>
      </c>
      <c r="CX45" s="106">
        <v>1111.631469074327</v>
      </c>
      <c r="CY45" s="106">
        <v>14.81815164311848</v>
      </c>
      <c r="CZ45" s="106">
        <v>407.032398409</v>
      </c>
      <c r="DA45" s="107">
        <v>51</v>
      </c>
      <c r="DB45" s="107">
        <v>3836</v>
      </c>
      <c r="DC45" s="107">
        <v>0.54039053792070546</v>
      </c>
      <c r="DD45" s="106">
        <v>4038362</v>
      </c>
      <c r="DE45" s="106">
        <v>5023444</v>
      </c>
      <c r="DF45" s="106">
        <v>3.0491384873371927E-2</v>
      </c>
      <c r="DG45" s="107">
        <v>0.15088603061971201</v>
      </c>
      <c r="DH45" s="107">
        <v>0.28810696180609602</v>
      </c>
      <c r="DI45" s="107">
        <v>223948.06101469501</v>
      </c>
      <c r="DJ45" s="102">
        <v>11196.4674713772</v>
      </c>
      <c r="DK45" s="102">
        <v>40.761117175591203</v>
      </c>
      <c r="DL45" s="102">
        <v>20.029596481802901</v>
      </c>
      <c r="DM45" s="102">
        <v>13.762013582979399</v>
      </c>
      <c r="DN45" s="102">
        <v>6.9695071108088102</v>
      </c>
      <c r="DO45" s="102">
        <v>2</v>
      </c>
      <c r="DP45" s="103">
        <v>-309.25</v>
      </c>
      <c r="DQ45" s="103">
        <v>-0.1061256005490734</v>
      </c>
      <c r="DR45" s="103">
        <v>16158.75</v>
      </c>
      <c r="DS45" s="103">
        <v>17033.5</v>
      </c>
      <c r="DT45" s="103">
        <v>5.4134756710760422E-2</v>
      </c>
      <c r="DU45" s="103">
        <v>0.51552564400092826</v>
      </c>
      <c r="DV45" s="103">
        <v>0.44995156603164355</v>
      </c>
      <c r="DW45" s="102">
        <v>214</v>
      </c>
      <c r="DX45" s="102" t="s">
        <v>2812</v>
      </c>
      <c r="DY45" s="102">
        <v>152</v>
      </c>
      <c r="DZ45" s="102" t="s">
        <v>2812</v>
      </c>
      <c r="EA45" s="102">
        <v>248</v>
      </c>
      <c r="EB45" s="103">
        <v>25283.866544081131</v>
      </c>
      <c r="EC45" s="103">
        <v>0.16978723798194359</v>
      </c>
      <c r="ED45" s="103">
        <v>5.9974917732998563</v>
      </c>
      <c r="EE45" s="102">
        <v>13.898305084745759</v>
      </c>
      <c r="EF45" s="102">
        <v>20.573663624511081</v>
      </c>
      <c r="EG45" s="102">
        <v>6.6753585397653197</v>
      </c>
      <c r="EH45" s="103">
        <v>35227</v>
      </c>
      <c r="EI45" s="103">
        <v>0.26033289617309768</v>
      </c>
      <c r="EJ45" s="103">
        <v>31675</v>
      </c>
      <c r="EK45" s="103">
        <v>8.7892659826361491E-2</v>
      </c>
      <c r="EL45" s="103">
        <v>6.2150982419855225</v>
      </c>
      <c r="EM45" s="102">
        <v>115275</v>
      </c>
      <c r="EN45" s="102">
        <v>8307</v>
      </c>
      <c r="EO45" s="102">
        <v>7.2062459336369553E-2</v>
      </c>
      <c r="EP45" s="102">
        <v>5.6707872478854914E-2</v>
      </c>
      <c r="EQ45" s="102">
        <v>1.5354586857514639E-2</v>
      </c>
      <c r="ER45" s="102">
        <v>0.21307331166486096</v>
      </c>
      <c r="ES45" s="91">
        <v>0.14699999999999999</v>
      </c>
      <c r="ET45" s="91">
        <v>1.2999999999999989</v>
      </c>
      <c r="EU45" s="91">
        <v>23000</v>
      </c>
      <c r="EV45" s="91">
        <v>0.15519839276745362</v>
      </c>
      <c r="EW45" s="75">
        <v>12312</v>
      </c>
      <c r="EX45" s="75">
        <v>110.74043209876541</v>
      </c>
      <c r="EY45" s="75" t="s">
        <v>2854</v>
      </c>
      <c r="EZ45" s="75">
        <v>0.17381416504223521</v>
      </c>
      <c r="FA45" s="75">
        <v>9.8196881091617935E-2</v>
      </c>
      <c r="FB45" s="75">
        <v>0.1206140350877193</v>
      </c>
      <c r="FC45" s="75">
        <v>0.31773879142300193</v>
      </c>
      <c r="FD45" s="75">
        <v>0.2896361273554256</v>
      </c>
      <c r="FE45" s="91">
        <v>0.47768281101614435</v>
      </c>
      <c r="FF45" s="91">
        <v>0.5223171889838556</v>
      </c>
      <c r="FG45" s="91" t="e">
        <f>VLOOKUP(A45,#REF!,2,FALSE)</f>
        <v>#REF!</v>
      </c>
      <c r="FH45" s="91" t="e">
        <f>VLOOKUP(A45,#REF!,3,FALSE)</f>
        <v>#REF!</v>
      </c>
      <c r="FI45" s="91" t="e">
        <f>VLOOKUP(A45,#REF!,4,FALSE)</f>
        <v>#REF!</v>
      </c>
      <c r="FJ45" s="91">
        <v>1053</v>
      </c>
      <c r="FK45" s="91">
        <v>1.8043684710351376E-2</v>
      </c>
      <c r="FL45" s="91">
        <v>0.34188034188034189</v>
      </c>
      <c r="FM45" s="91">
        <v>0.40835707502374169</v>
      </c>
      <c r="FN45" s="91">
        <v>0.2060778727445394</v>
      </c>
      <c r="FO45" s="91">
        <v>2.564102564102564E-2</v>
      </c>
      <c r="FP45" s="75">
        <v>9.9306478329723141E-2</v>
      </c>
      <c r="FQ45" s="75">
        <v>9.541838833573001E-3</v>
      </c>
      <c r="FR45" s="92">
        <v>0.18592933724083952</v>
      </c>
    </row>
    <row r="46" spans="1:174">
      <c r="A46" s="88" t="s">
        <v>1519</v>
      </c>
      <c r="B46" s="89" t="s">
        <v>1520</v>
      </c>
      <c r="C46" s="89" t="s">
        <v>26</v>
      </c>
      <c r="D46" s="89" t="s">
        <v>191</v>
      </c>
      <c r="E46" s="90" t="s">
        <v>27</v>
      </c>
      <c r="F46" s="90" t="s">
        <v>180</v>
      </c>
      <c r="G46" s="90" t="s">
        <v>33</v>
      </c>
      <c r="H46" s="115">
        <v>32526.417751059558</v>
      </c>
      <c r="I46" s="115">
        <v>296418.11517744669</v>
      </c>
      <c r="J46" s="115">
        <v>319627.88376837887</v>
      </c>
      <c r="K46" s="115">
        <v>50525.068098360491</v>
      </c>
      <c r="L46" s="115">
        <v>699097.48479524581</v>
      </c>
      <c r="M46" s="115">
        <v>2.7018260281941862</v>
      </c>
      <c r="N46" s="115">
        <v>-0.30614583499999998</v>
      </c>
      <c r="O46" s="116">
        <v>366</v>
      </c>
      <c r="P46" s="116">
        <v>31</v>
      </c>
      <c r="Q46" s="116">
        <v>133</v>
      </c>
      <c r="R46" s="116">
        <v>39</v>
      </c>
      <c r="S46" s="116"/>
      <c r="T46" s="116">
        <v>569</v>
      </c>
      <c r="U46" s="116">
        <v>0.39999999999999858</v>
      </c>
      <c r="V46" s="116">
        <v>20.599999999999994</v>
      </c>
      <c r="W46" s="115">
        <v>258750</v>
      </c>
      <c r="X46" s="115">
        <v>2.0531104720000002E-2</v>
      </c>
      <c r="Y46" s="115">
        <v>11.700000000000001</v>
      </c>
      <c r="Z46" s="116">
        <v>245675</v>
      </c>
      <c r="AA46" s="116">
        <v>0</v>
      </c>
      <c r="AB46" s="116">
        <v>293.8</v>
      </c>
      <c r="AC46" s="116">
        <v>295.5</v>
      </c>
      <c r="AD46" s="116">
        <v>300.7</v>
      </c>
      <c r="AE46" s="115">
        <v>28732.666600000008</v>
      </c>
      <c r="AF46" s="115">
        <v>0.18347807535121333</v>
      </c>
      <c r="AG46" s="115">
        <v>0.26</v>
      </c>
      <c r="AH46" s="115">
        <v>0.16</v>
      </c>
      <c r="AI46" s="109">
        <v>243601</v>
      </c>
      <c r="AJ46" s="109">
        <v>256592</v>
      </c>
      <c r="AK46" s="109">
        <v>258750</v>
      </c>
      <c r="AL46" s="109">
        <v>5.4996774288587069E-3</v>
      </c>
      <c r="AM46" s="110">
        <f t="shared" si="1"/>
        <v>15149</v>
      </c>
      <c r="AN46" s="110">
        <v>3.6226326351966875E-3</v>
      </c>
      <c r="AO46" s="110">
        <v>1.8770447936620194E-3</v>
      </c>
      <c r="AP46" s="109">
        <v>79105.508903600727</v>
      </c>
      <c r="AQ46" s="109">
        <v>55911.285362264753</v>
      </c>
      <c r="AR46" s="109">
        <v>123733.20573413454</v>
      </c>
      <c r="AS46" s="109">
        <v>63.932319892830293</v>
      </c>
      <c r="AT46" s="109">
        <v>45.186969035944401</v>
      </c>
      <c r="AU46" s="109">
        <v>109.11928892877462</v>
      </c>
      <c r="AV46" s="110">
        <v>4.6612838881759986</v>
      </c>
      <c r="AW46" s="110">
        <v>3.9123812405172567</v>
      </c>
      <c r="AX46" s="110">
        <v>-0.16066445760972395</v>
      </c>
      <c r="AY46" s="109">
        <v>1.0007867030895778</v>
      </c>
      <c r="AZ46" s="109">
        <v>0.94214757463004573</v>
      </c>
      <c r="BA46" s="109">
        <v>0.97168276545108834</v>
      </c>
      <c r="BB46" s="110">
        <v>8731</v>
      </c>
      <c r="BC46" s="110">
        <v>17350</v>
      </c>
      <c r="BD46" s="110">
        <v>0.98717214522964158</v>
      </c>
      <c r="BE46" s="109">
        <v>6.0140168178852697E-2</v>
      </c>
      <c r="BF46" s="109">
        <v>0.15760146641263501</v>
      </c>
      <c r="BG46" s="109">
        <v>0.26208369881535798</v>
      </c>
      <c r="BH46" s="109">
        <v>8.1827581032261995E-2</v>
      </c>
      <c r="BI46" s="109">
        <v>7.0973123414294695E-2</v>
      </c>
      <c r="BJ46" s="109">
        <v>0.27168248714010201</v>
      </c>
      <c r="BK46" s="109">
        <v>9.5691475006495302E-2</v>
      </c>
      <c r="BL46" s="109" t="s">
        <v>2891</v>
      </c>
      <c r="BM46" s="108">
        <v>110.6</v>
      </c>
      <c r="BN46" s="108">
        <v>2.9340674723531333E-2</v>
      </c>
      <c r="BO46" s="108">
        <v>6.7939967147215161E-2</v>
      </c>
      <c r="BP46" s="108">
        <v>104672</v>
      </c>
      <c r="BQ46" s="108">
        <v>98013</v>
      </c>
      <c r="BR46" s="108">
        <v>110299</v>
      </c>
      <c r="BS46" s="108">
        <v>107155</v>
      </c>
      <c r="BT46" s="108">
        <v>1</v>
      </c>
      <c r="BU46" s="47">
        <v>0.58578942662314681</v>
      </c>
      <c r="BV46" s="47">
        <v>0.70057684893303684</v>
      </c>
      <c r="BW46" s="47">
        <v>0.50379634005986662</v>
      </c>
      <c r="BX46" s="47">
        <v>0.26999015042280528</v>
      </c>
      <c r="BY46" s="47">
        <v>14.144285941477108</v>
      </c>
      <c r="BZ46" s="47">
        <v>0.54549803567260091</v>
      </c>
      <c r="CA46" s="47">
        <v>-1.3931223841635259</v>
      </c>
      <c r="CB46" s="47">
        <v>8.2362002838807236</v>
      </c>
      <c r="CC46" s="47">
        <v>0.27856371980505723</v>
      </c>
      <c r="CD46" s="47">
        <v>2</v>
      </c>
      <c r="CE46" s="108">
        <v>0.38568973766999792</v>
      </c>
      <c r="CF46" s="108">
        <v>0.39750954332960919</v>
      </c>
      <c r="CG46" s="108">
        <v>0.21680071900039286</v>
      </c>
      <c r="CH46" s="47">
        <v>12804</v>
      </c>
      <c r="CI46" s="47">
        <v>9.6199337643904752E-3</v>
      </c>
      <c r="CJ46" s="47">
        <v>6433</v>
      </c>
      <c r="CK46" s="47">
        <v>1384</v>
      </c>
      <c r="CL46" s="47">
        <v>0.17705001918894717</v>
      </c>
      <c r="CM46" s="108">
        <v>6</v>
      </c>
      <c r="CN46" s="47">
        <v>8.5515726770859959E-2</v>
      </c>
      <c r="CO46" s="47">
        <v>-2.3194784190213635</v>
      </c>
      <c r="CP46" s="47">
        <v>0.49086177589915608</v>
      </c>
      <c r="CQ46" s="47" t="s">
        <v>2760</v>
      </c>
      <c r="CR46" s="106">
        <v>14.330086977023228</v>
      </c>
      <c r="CS46" s="107">
        <v>95605.555626750007</v>
      </c>
      <c r="CT46" s="107">
        <v>6.2752135389518932E-2</v>
      </c>
      <c r="CU46" s="107">
        <v>0.11227172114751803</v>
      </c>
      <c r="CV46" s="107">
        <v>0.76346498360015069</v>
      </c>
      <c r="CW46" s="106">
        <v>790.97995306053429</v>
      </c>
      <c r="CX46" s="106">
        <v>185.56111198989939</v>
      </c>
      <c r="CY46" s="106">
        <v>5.6724683923323669</v>
      </c>
      <c r="CZ46" s="106">
        <v>146.77511965159999</v>
      </c>
      <c r="DA46" s="107">
        <v>51</v>
      </c>
      <c r="DB46" s="107">
        <v>4035</v>
      </c>
      <c r="DC46" s="107">
        <v>0.54820097383280864</v>
      </c>
      <c r="DD46" s="106">
        <v>3807007</v>
      </c>
      <c r="DE46" s="106">
        <v>5660314</v>
      </c>
      <c r="DF46" s="106">
        <v>6.0851838465230033E-2</v>
      </c>
      <c r="DG46" s="107">
        <v>0.18439468774821399</v>
      </c>
      <c r="DH46" s="107">
        <v>0.23684914221829201</v>
      </c>
      <c r="DI46" s="107">
        <v>211932.65004398301</v>
      </c>
      <c r="DJ46" s="102">
        <v>8612.1202990542297</v>
      </c>
      <c r="DK46" s="102">
        <v>33.283556711320699</v>
      </c>
      <c r="DL46" s="102">
        <v>14.0872875743589</v>
      </c>
      <c r="DM46" s="102">
        <v>6.1397571192178502</v>
      </c>
      <c r="DN46" s="102">
        <v>13.0565120177439</v>
      </c>
      <c r="DO46" s="102">
        <v>1</v>
      </c>
      <c r="DP46" s="103">
        <v>309.75</v>
      </c>
      <c r="DQ46" s="103">
        <v>0.1858685868586859</v>
      </c>
      <c r="DR46" s="103">
        <v>48661.25</v>
      </c>
      <c r="DS46" s="103">
        <v>44514.5</v>
      </c>
      <c r="DT46" s="103">
        <v>-8.5216676513653056E-2</v>
      </c>
      <c r="DU46" s="103">
        <v>0.456050759074212</v>
      </c>
      <c r="DV46" s="103">
        <v>0.3561592290152647</v>
      </c>
      <c r="DW46" s="102">
        <v>343</v>
      </c>
      <c r="DX46" s="102" t="s">
        <v>2813</v>
      </c>
      <c r="DY46" s="102">
        <v>335</v>
      </c>
      <c r="DZ46" s="102" t="s">
        <v>2814</v>
      </c>
      <c r="EA46" s="102">
        <v>307</v>
      </c>
      <c r="EB46" s="103">
        <v>8255.4691656371579</v>
      </c>
      <c r="EC46" s="103">
        <v>5.8867142275951467E-2</v>
      </c>
      <c r="ED46" s="103">
        <v>8.5563893022110005</v>
      </c>
      <c r="EE46" s="102">
        <v>13.92478302796528</v>
      </c>
      <c r="EF46" s="102">
        <v>24.79267116682739</v>
      </c>
      <c r="EG46" s="102">
        <v>10.867888138862099</v>
      </c>
      <c r="EH46" s="103">
        <v>19030</v>
      </c>
      <c r="EI46" s="103">
        <v>0.16083144452199491</v>
      </c>
      <c r="EJ46" s="103">
        <v>17909</v>
      </c>
      <c r="EK46" s="103">
        <v>6.6056172873973973E-2</v>
      </c>
      <c r="EL46" s="103">
        <v>9.0663349917081266</v>
      </c>
      <c r="EM46" s="102">
        <v>123388</v>
      </c>
      <c r="EN46" s="102">
        <v>12408</v>
      </c>
      <c r="EO46" s="102">
        <v>0.1005608324958667</v>
      </c>
      <c r="EP46" s="102">
        <v>7.2243654164100238E-2</v>
      </c>
      <c r="EQ46" s="102">
        <v>2.831717833176646E-2</v>
      </c>
      <c r="ER46" s="102">
        <v>0.2815925209542231</v>
      </c>
      <c r="ES46" s="91">
        <v>0.23499999999999999</v>
      </c>
      <c r="ET46" s="91">
        <v>1.1999999999999993</v>
      </c>
      <c r="EU46" s="91">
        <v>20730</v>
      </c>
      <c r="EV46" s="91">
        <v>0.16986455981941306</v>
      </c>
      <c r="EW46" s="75">
        <v>12063</v>
      </c>
      <c r="EX46" s="75">
        <v>99.530970736964264</v>
      </c>
      <c r="EY46" s="75" t="s">
        <v>2856</v>
      </c>
      <c r="EZ46" s="75">
        <v>0.30141755782143748</v>
      </c>
      <c r="FA46" s="75">
        <v>0.10751885932189338</v>
      </c>
      <c r="FB46" s="75">
        <v>0.20492414822183533</v>
      </c>
      <c r="FC46" s="75">
        <v>0.19132885683494988</v>
      </c>
      <c r="FD46" s="75">
        <v>0.19481057779988395</v>
      </c>
      <c r="FE46" s="91">
        <v>0.46275946275946278</v>
      </c>
      <c r="FF46" s="91">
        <v>0.53724053724053722</v>
      </c>
      <c r="FG46" s="91" t="e">
        <f>VLOOKUP(A46,#REF!,2,FALSE)</f>
        <v>#REF!</v>
      </c>
      <c r="FH46" s="91" t="e">
        <f>VLOOKUP(A46,#REF!,3,FALSE)</f>
        <v>#REF!</v>
      </c>
      <c r="FI46" s="91" t="e">
        <f>VLOOKUP(A46,#REF!,4,FALSE)</f>
        <v>#REF!</v>
      </c>
      <c r="FJ46" s="91">
        <v>819</v>
      </c>
      <c r="FK46" s="91">
        <v>2.9304029304029304E-2</v>
      </c>
      <c r="FL46" s="91">
        <v>0.32356532356532358</v>
      </c>
      <c r="FM46" s="91">
        <v>0.39438339438339437</v>
      </c>
      <c r="FN46" s="91">
        <v>0.21001221001221002</v>
      </c>
      <c r="FO46" s="91">
        <v>4.2735042735042736E-2</v>
      </c>
      <c r="FP46" s="75">
        <v>0.15630917874396136</v>
      </c>
      <c r="FQ46" s="75">
        <v>1.5080193236714976E-2</v>
      </c>
      <c r="FR46" s="92">
        <v>0.18253913043478262</v>
      </c>
    </row>
    <row r="47" spans="1:174">
      <c r="A47" s="88" t="s">
        <v>1098</v>
      </c>
      <c r="B47" s="89" t="s">
        <v>1099</v>
      </c>
      <c r="C47" s="89" t="s">
        <v>26</v>
      </c>
      <c r="D47" s="89" t="s">
        <v>191</v>
      </c>
      <c r="E47" s="90" t="s">
        <v>27</v>
      </c>
      <c r="F47" s="90" t="s">
        <v>479</v>
      </c>
      <c r="G47" s="90" t="s">
        <v>76</v>
      </c>
      <c r="H47" s="115">
        <v>7811.2782502570162</v>
      </c>
      <c r="I47" s="115">
        <v>280120.50072210428</v>
      </c>
      <c r="J47" s="115">
        <v>275747.74420304329</v>
      </c>
      <c r="K47" s="115">
        <v>157556.91953818829</v>
      </c>
      <c r="L47" s="115">
        <v>721236.4427135929</v>
      </c>
      <c r="M47" s="115">
        <v>3.9680047243586039</v>
      </c>
      <c r="N47" s="115">
        <v>9.4920922800000002E-2</v>
      </c>
      <c r="O47" s="116">
        <v>299</v>
      </c>
      <c r="P47" s="116">
        <v>76</v>
      </c>
      <c r="Q47" s="116">
        <v>81</v>
      </c>
      <c r="R47" s="116">
        <v>24</v>
      </c>
      <c r="S47" s="116">
        <v>39</v>
      </c>
      <c r="T47" s="116">
        <v>519</v>
      </c>
      <c r="U47" s="116">
        <v>0.30000000000000426</v>
      </c>
      <c r="V47" s="116">
        <v>25.599999999999994</v>
      </c>
      <c r="W47" s="115">
        <v>181763</v>
      </c>
      <c r="X47" s="115">
        <v>2.1603028480000001E-2</v>
      </c>
      <c r="Y47" s="115">
        <v>2.0999999999999996</v>
      </c>
      <c r="Z47" s="116">
        <v>298519</v>
      </c>
      <c r="AA47" s="116">
        <v>0.41555478880741259</v>
      </c>
      <c r="AB47" s="116">
        <v>285.60000000000002</v>
      </c>
      <c r="AC47" s="116">
        <v>288.39999999999998</v>
      </c>
      <c r="AD47" s="116">
        <v>295.5</v>
      </c>
      <c r="AE47" s="115">
        <v>7784.2936999999984</v>
      </c>
      <c r="AF47" s="115">
        <v>6.9876963195691186E-2</v>
      </c>
      <c r="AG47" s="115">
        <v>0.17</v>
      </c>
      <c r="AH47" s="115">
        <v>0.21</v>
      </c>
      <c r="AI47" s="109">
        <v>175769</v>
      </c>
      <c r="AJ47" s="109">
        <v>175908</v>
      </c>
      <c r="AK47" s="109">
        <v>181763</v>
      </c>
      <c r="AL47" s="109">
        <v>3.0531065124010937E-3</v>
      </c>
      <c r="AM47" s="110">
        <f t="shared" si="1"/>
        <v>5994</v>
      </c>
      <c r="AN47" s="110">
        <v>1.0393416455523052E-3</v>
      </c>
      <c r="AO47" s="110">
        <v>2.0137648668487884E-3</v>
      </c>
      <c r="AP47" s="109">
        <v>45794.203410971619</v>
      </c>
      <c r="AQ47" s="109">
        <v>45328.839882762106</v>
      </c>
      <c r="AR47" s="109">
        <v>90639.956706266297</v>
      </c>
      <c r="AS47" s="109">
        <v>50.523196474348808</v>
      </c>
      <c r="AT47" s="109">
        <v>50.009776626060933</v>
      </c>
      <c r="AU47" s="109">
        <v>100.53297310040983</v>
      </c>
      <c r="AV47" s="110">
        <v>4.1945423780952646</v>
      </c>
      <c r="AW47" s="110">
        <v>4.1130732211245196</v>
      </c>
      <c r="AX47" s="110">
        <v>-1.9422656782821707E-2</v>
      </c>
      <c r="AY47" s="109">
        <v>0.88260892169784544</v>
      </c>
      <c r="AZ47" s="109">
        <v>0.91666978765829366</v>
      </c>
      <c r="BA47" s="109">
        <v>0.89958206100337779</v>
      </c>
      <c r="BB47" s="110">
        <v>7911</v>
      </c>
      <c r="BC47" s="110">
        <v>14394</v>
      </c>
      <c r="BD47" s="110">
        <v>0.81949184679560116</v>
      </c>
      <c r="BE47" s="109">
        <v>0.119837970122779</v>
      </c>
      <c r="BF47" s="109">
        <v>0.24413927507578101</v>
      </c>
      <c r="BG47" s="109">
        <v>0.23395217844270499</v>
      </c>
      <c r="BH47" s="109">
        <v>0.102010145613393</v>
      </c>
      <c r="BI47" s="109">
        <v>5.2870808357760597E-2</v>
      </c>
      <c r="BJ47" s="109">
        <v>0.20074807903533901</v>
      </c>
      <c r="BK47" s="109">
        <v>4.6441543352242001E-2</v>
      </c>
      <c r="BL47" s="109" t="s">
        <v>2891</v>
      </c>
      <c r="BM47" s="108">
        <v>105.3</v>
      </c>
      <c r="BN47" s="108">
        <v>2.7565008304206638E-2</v>
      </c>
      <c r="BO47" s="108">
        <v>3.9689870042018446E-2</v>
      </c>
      <c r="BP47" s="108">
        <v>79922</v>
      </c>
      <c r="BQ47" s="108">
        <v>76871</v>
      </c>
      <c r="BR47" s="108">
        <v>82906</v>
      </c>
      <c r="BS47" s="108">
        <v>80682</v>
      </c>
      <c r="BT47" s="108">
        <v>1</v>
      </c>
      <c r="BU47" s="47">
        <v>0.68142460540758265</v>
      </c>
      <c r="BV47" s="47">
        <v>0.78248426981480601</v>
      </c>
      <c r="BW47" s="47">
        <v>0.58539803790206957</v>
      </c>
      <c r="BX47" s="47">
        <v>-1.7525433099594645</v>
      </c>
      <c r="BY47" s="47">
        <v>13.618505857365109</v>
      </c>
      <c r="BZ47" s="47">
        <v>0.64806242020286509</v>
      </c>
      <c r="CA47" s="47">
        <v>-1.7493880641385804</v>
      </c>
      <c r="CB47" s="47">
        <v>6.8201804971537712</v>
      </c>
      <c r="CC47" s="47">
        <v>0.21823763580256825</v>
      </c>
      <c r="CD47" s="47">
        <v>3</v>
      </c>
      <c r="CE47" s="108">
        <v>0.4433748681490528</v>
      </c>
      <c r="CF47" s="108">
        <v>0.40016164734673915</v>
      </c>
      <c r="CG47" s="108">
        <v>0.15646348450420808</v>
      </c>
      <c r="CH47" s="47">
        <v>5820</v>
      </c>
      <c r="CI47" s="47">
        <v>8.2387948670262223E-2</v>
      </c>
      <c r="CJ47" s="47">
        <v>388</v>
      </c>
      <c r="CK47" s="47">
        <v>1950</v>
      </c>
      <c r="CL47" s="47">
        <v>0.83404619332763041</v>
      </c>
      <c r="CM47" s="108">
        <v>3</v>
      </c>
      <c r="CN47" s="47">
        <v>0.29445096299688062</v>
      </c>
      <c r="CO47" s="47">
        <v>13.544471050253485</v>
      </c>
      <c r="CP47" s="47">
        <v>0.38266605614858484</v>
      </c>
      <c r="CQ47" s="47" t="s">
        <v>2759</v>
      </c>
      <c r="CR47" s="106">
        <v>8.7881163439220682</v>
      </c>
      <c r="CS47" s="107">
        <v>76783.009006230001</v>
      </c>
      <c r="CT47" s="107">
        <v>7.8374291974435753E-2</v>
      </c>
      <c r="CU47" s="107">
        <v>8.4362534663553257E-2</v>
      </c>
      <c r="CV47" s="107">
        <v>0.73021545490084616</v>
      </c>
      <c r="CW47" s="106">
        <v>485.53273919924408</v>
      </c>
      <c r="CX47" s="106">
        <v>217.22315321884619</v>
      </c>
      <c r="CY47" s="106">
        <v>5.8025534679665283</v>
      </c>
      <c r="CZ47" s="106">
        <v>105.46895259980001</v>
      </c>
      <c r="DA47" s="107">
        <v>66</v>
      </c>
      <c r="DB47" s="107">
        <v>4845</v>
      </c>
      <c r="DC47" s="107">
        <v>0.53665008595282693</v>
      </c>
      <c r="DD47" s="106">
        <v>3475449</v>
      </c>
      <c r="DE47" s="106">
        <v>5472530</v>
      </c>
      <c r="DF47" s="106">
        <v>7.1828165224119236E-2</v>
      </c>
      <c r="DG47" s="107">
        <v>0.14045917744549899</v>
      </c>
      <c r="DH47" s="107">
        <v>0.26370833395677901</v>
      </c>
      <c r="DI47" s="107">
        <v>148894.16487981001</v>
      </c>
      <c r="DJ47" s="102">
        <v>6130.4019894533603</v>
      </c>
      <c r="DK47" s="102">
        <v>33.7274472222254</v>
      </c>
      <c r="DL47" s="102">
        <v>15.685326972099601</v>
      </c>
      <c r="DM47" s="102">
        <v>12.566613684536801</v>
      </c>
      <c r="DN47" s="102">
        <v>5.4755065655889199</v>
      </c>
      <c r="DO47" s="102">
        <v>2</v>
      </c>
      <c r="DP47" s="103">
        <v>-45.25</v>
      </c>
      <c r="DQ47" s="103">
        <v>-3.1180017226528859E-2</v>
      </c>
      <c r="DR47" s="103">
        <v>42218.5</v>
      </c>
      <c r="DS47" s="103">
        <v>33149.5</v>
      </c>
      <c r="DT47" s="103">
        <v>-0.21481104255243549</v>
      </c>
      <c r="DU47" s="103">
        <v>0.66075890900908363</v>
      </c>
      <c r="DV47" s="103">
        <v>0.58891536825593138</v>
      </c>
      <c r="DW47" s="102">
        <v>327</v>
      </c>
      <c r="DX47" s="102" t="s">
        <v>2814</v>
      </c>
      <c r="DY47" s="102">
        <v>300</v>
      </c>
      <c r="DZ47" s="102" t="s">
        <v>2812</v>
      </c>
      <c r="EA47" s="102">
        <v>318</v>
      </c>
      <c r="EB47" s="103">
        <v>7425.3169654312369</v>
      </c>
      <c r="EC47" s="103">
        <v>5.4678730811208012E-2</v>
      </c>
      <c r="ED47" s="103">
        <v>8.2259803862845544</v>
      </c>
      <c r="EE47" s="102">
        <v>22.95719844357977</v>
      </c>
      <c r="EF47" s="102">
        <v>30.062256809338521</v>
      </c>
      <c r="EG47" s="102">
        <v>7.1050583657587536</v>
      </c>
      <c r="EH47" s="103">
        <v>9371</v>
      </c>
      <c r="EI47" s="103">
        <v>0.10835929933375948</v>
      </c>
      <c r="EJ47" s="103">
        <v>7392</v>
      </c>
      <c r="EK47" s="103">
        <v>0.23836580086580084</v>
      </c>
      <c r="EL47" s="103">
        <v>10.352288488210819</v>
      </c>
      <c r="EM47" s="102">
        <v>130444</v>
      </c>
      <c r="EN47" s="102">
        <v>10639</v>
      </c>
      <c r="EO47" s="102">
        <v>8.1559903100180922E-2</v>
      </c>
      <c r="EP47" s="102">
        <v>6.7423568734476094E-2</v>
      </c>
      <c r="EQ47" s="102">
        <v>1.4136334365704823E-2</v>
      </c>
      <c r="ER47" s="102">
        <v>0.17332456057900178</v>
      </c>
      <c r="ES47" s="91">
        <v>0.13400000000000001</v>
      </c>
      <c r="ET47" s="91">
        <v>0.90000000000000036</v>
      </c>
      <c r="EU47" s="91">
        <v>25640</v>
      </c>
      <c r="EV47" s="91">
        <v>0.16970802919708028</v>
      </c>
      <c r="EW47" s="75">
        <v>9534</v>
      </c>
      <c r="EX47" s="75">
        <v>122.14222781623663</v>
      </c>
      <c r="EY47" s="75" t="s">
        <v>2858</v>
      </c>
      <c r="EZ47" s="75">
        <v>8.5273757079924475E-2</v>
      </c>
      <c r="FA47" s="75">
        <v>3.6605831760016784E-2</v>
      </c>
      <c r="FB47" s="75">
        <v>0.12051604782882316</v>
      </c>
      <c r="FC47" s="75">
        <v>0.16331025802391441</v>
      </c>
      <c r="FD47" s="75">
        <v>0.59429410530732119</v>
      </c>
      <c r="FE47" s="91">
        <v>0.45141700404858298</v>
      </c>
      <c r="FF47" s="91">
        <v>0.54858299595141702</v>
      </c>
      <c r="FG47" s="91" t="e">
        <f>VLOOKUP(A47,#REF!,2,FALSE)</f>
        <v>#REF!</v>
      </c>
      <c r="FH47" s="91" t="e">
        <f>VLOOKUP(A47,#REF!,3,FALSE)</f>
        <v>#REF!</v>
      </c>
      <c r="FI47" s="91" t="e">
        <f>VLOOKUP(A47,#REF!,4,FALSE)</f>
        <v>#REF!</v>
      </c>
      <c r="FJ47" s="91">
        <v>494</v>
      </c>
      <c r="FK47" s="91">
        <v>1.8218623481781375E-2</v>
      </c>
      <c r="FL47" s="91">
        <v>0.27125506072874495</v>
      </c>
      <c r="FM47" s="91">
        <v>0.42105263157894735</v>
      </c>
      <c r="FN47" s="91">
        <v>0.25101214574898784</v>
      </c>
      <c r="FO47" s="91">
        <v>3.8461538461538464E-2</v>
      </c>
      <c r="FP47" s="75">
        <v>2.0515726522999732E-2</v>
      </c>
      <c r="FQ47" s="75">
        <v>1.7990460104641759E-3</v>
      </c>
      <c r="FR47" s="92">
        <v>0.22358785891518076</v>
      </c>
    </row>
    <row r="48" spans="1:174">
      <c r="A48" s="88" t="s">
        <v>1947</v>
      </c>
      <c r="B48" s="89" t="s">
        <v>1948</v>
      </c>
      <c r="C48" s="89" t="s">
        <v>574</v>
      </c>
      <c r="D48" s="89" t="s">
        <v>191</v>
      </c>
      <c r="E48" s="90" t="s">
        <v>27</v>
      </c>
      <c r="F48" s="90" t="s">
        <v>203</v>
      </c>
      <c r="G48" s="90" t="s">
        <v>42</v>
      </c>
      <c r="H48" s="115">
        <v>108442.4210962886</v>
      </c>
      <c r="I48" s="115">
        <v>226309.22400833201</v>
      </c>
      <c r="J48" s="115">
        <v>359984.9783842148</v>
      </c>
      <c r="K48" s="115">
        <v>66118.724814609042</v>
      </c>
      <c r="L48" s="115">
        <v>760855.34830344445</v>
      </c>
      <c r="M48" s="115">
        <v>3.8567868950939261</v>
      </c>
      <c r="N48" s="115">
        <v>-0.32536283859999998</v>
      </c>
      <c r="O48" s="116">
        <v>266</v>
      </c>
      <c r="P48" s="116">
        <v>83</v>
      </c>
      <c r="Q48" s="116">
        <v>308</v>
      </c>
      <c r="R48" s="116">
        <v>14</v>
      </c>
      <c r="S48" s="116"/>
      <c r="T48" s="116">
        <v>671</v>
      </c>
      <c r="U48" s="116">
        <v>1.2000000000000002</v>
      </c>
      <c r="V48" s="116">
        <v>16</v>
      </c>
      <c r="W48" s="115">
        <v>197277</v>
      </c>
      <c r="X48" s="115">
        <v>1.194840504E-2</v>
      </c>
      <c r="Y48" s="115">
        <v>3.9</v>
      </c>
      <c r="Z48" s="116">
        <v>261087</v>
      </c>
      <c r="AA48" s="116">
        <v>0</v>
      </c>
      <c r="AB48" s="116">
        <v>245.8</v>
      </c>
      <c r="AC48" s="116">
        <v>248.5</v>
      </c>
      <c r="AD48" s="116">
        <v>254.6</v>
      </c>
      <c r="AE48" s="115">
        <v>60943.403299999984</v>
      </c>
      <c r="AF48" s="115">
        <v>1.1652658374760991</v>
      </c>
      <c r="AG48" s="115">
        <v>0.06</v>
      </c>
      <c r="AH48" s="115">
        <v>0.12</v>
      </c>
      <c r="AI48" s="109">
        <v>186846</v>
      </c>
      <c r="AJ48" s="109">
        <v>191073</v>
      </c>
      <c r="AK48" s="109">
        <v>197277</v>
      </c>
      <c r="AL48" s="109">
        <v>4.9507678739739713E-3</v>
      </c>
      <c r="AM48" s="110">
        <f t="shared" si="1"/>
        <v>10431</v>
      </c>
      <c r="AN48" s="110">
        <v>3.1560571898467948E-3</v>
      </c>
      <c r="AO48" s="110">
        <v>1.7947106841271765E-3</v>
      </c>
      <c r="AP48" s="109">
        <v>68393.733331936455</v>
      </c>
      <c r="AQ48" s="109">
        <v>37530.849325437128</v>
      </c>
      <c r="AR48" s="109">
        <v>91352.417342626446</v>
      </c>
      <c r="AS48" s="109">
        <v>74.868006037999919</v>
      </c>
      <c r="AT48" s="109">
        <v>41.083586419693631</v>
      </c>
      <c r="AU48" s="109">
        <v>115.95159245769322</v>
      </c>
      <c r="AV48" s="110">
        <v>5.0304044681607012</v>
      </c>
      <c r="AW48" s="110">
        <v>4.8808205651447505</v>
      </c>
      <c r="AX48" s="110">
        <v>-2.9735959397047058E-2</v>
      </c>
      <c r="AY48" s="109">
        <v>0.91377607754349965</v>
      </c>
      <c r="AZ48" s="109">
        <v>0.85130456493436868</v>
      </c>
      <c r="BA48" s="109">
        <v>0.88155707679434558</v>
      </c>
      <c r="BB48" s="110">
        <v>7005</v>
      </c>
      <c r="BC48" s="110">
        <v>12602</v>
      </c>
      <c r="BD48" s="110">
        <v>0.79900071377587434</v>
      </c>
      <c r="BE48" s="109">
        <v>8.9790581061420099E-2</v>
      </c>
      <c r="BF48" s="109">
        <v>0.197602268847511</v>
      </c>
      <c r="BG48" s="109">
        <v>0.27075016690938403</v>
      </c>
      <c r="BH48" s="109">
        <v>5.08134262123884E-2</v>
      </c>
      <c r="BI48" s="109">
        <v>6.5719165202340696E-2</v>
      </c>
      <c r="BJ48" s="109">
        <v>0.26382123357812898</v>
      </c>
      <c r="BK48" s="109">
        <v>6.1503158188826297E-2</v>
      </c>
      <c r="BL48" s="109" t="s">
        <v>2887</v>
      </c>
      <c r="BM48" s="108">
        <v>125.2</v>
      </c>
      <c r="BN48" s="108">
        <v>9.9346375613126852E-3</v>
      </c>
      <c r="BO48" s="108">
        <v>2.4106802812117221E-2</v>
      </c>
      <c r="BP48" s="108">
        <v>99493</v>
      </c>
      <c r="BQ48" s="108">
        <v>97151</v>
      </c>
      <c r="BR48" s="108">
        <v>89154</v>
      </c>
      <c r="BS48" s="108">
        <v>88277</v>
      </c>
      <c r="BT48" s="108">
        <v>1</v>
      </c>
      <c r="BU48" s="47">
        <v>0.61067923693407455</v>
      </c>
      <c r="BV48" s="47">
        <v>0.75336662677984412</v>
      </c>
      <c r="BW48" s="47">
        <v>0.55900832613328566</v>
      </c>
      <c r="BX48" s="47">
        <v>-2.5444377562853671</v>
      </c>
      <c r="BY48" s="47">
        <v>13.301499186144872</v>
      </c>
      <c r="BZ48" s="47">
        <v>0.59409199308291327</v>
      </c>
      <c r="CA48" s="47">
        <v>-1.2087747368077939</v>
      </c>
      <c r="CB48" s="47">
        <v>3.4431418518903301</v>
      </c>
      <c r="CC48" s="47">
        <v>0.2673646748619814</v>
      </c>
      <c r="CD48" s="47">
        <v>1</v>
      </c>
      <c r="CE48" s="108">
        <v>0.38156823438810505</v>
      </c>
      <c r="CF48" s="108">
        <v>0.4816992625751319</v>
      </c>
      <c r="CG48" s="108">
        <v>0.13673250303676304</v>
      </c>
      <c r="CH48" s="47">
        <v>29384</v>
      </c>
      <c r="CI48" s="47">
        <v>4.5507916740793443E-2</v>
      </c>
      <c r="CJ48" s="47">
        <v>13773</v>
      </c>
      <c r="CK48" s="47">
        <v>10159</v>
      </c>
      <c r="CL48" s="47">
        <v>0.42449440080227313</v>
      </c>
      <c r="CM48" s="108">
        <v>6</v>
      </c>
      <c r="CN48" s="47">
        <v>0.12027203429437076</v>
      </c>
      <c r="CO48" s="47">
        <v>-0.14462593057551665</v>
      </c>
      <c r="CP48" s="47">
        <v>0.52435899502022532</v>
      </c>
      <c r="CQ48" s="47" t="s">
        <v>2761</v>
      </c>
      <c r="CR48" s="106">
        <v>11.60741002319461</v>
      </c>
      <c r="CS48" s="107">
        <v>80476.650986270004</v>
      </c>
      <c r="CT48" s="107">
        <v>8.9111738722496101E-2</v>
      </c>
      <c r="CU48" s="107">
        <v>9.6100297328966341E-2</v>
      </c>
      <c r="CV48" s="107">
        <v>0.7629648026546918</v>
      </c>
      <c r="CW48" s="106">
        <v>1073.036804699047</v>
      </c>
      <c r="CX48" s="106">
        <v>213.21587766598671</v>
      </c>
      <c r="CY48" s="106">
        <v>11.597321739574303</v>
      </c>
      <c r="CZ48" s="106">
        <v>228.78848408179999</v>
      </c>
      <c r="DA48" s="107">
        <v>163</v>
      </c>
      <c r="DB48" s="107">
        <v>3346</v>
      </c>
      <c r="DC48" s="107">
        <v>0.35280074332561107</v>
      </c>
      <c r="DD48" s="106">
        <v>3379174</v>
      </c>
      <c r="DE48" s="106">
        <v>4107021</v>
      </c>
      <c r="DF48" s="106">
        <v>2.6923998290706547E-2</v>
      </c>
      <c r="DG48" s="107">
        <v>0.133301826780969</v>
      </c>
      <c r="DH48" s="107">
        <v>0.34977383365442</v>
      </c>
      <c r="DI48" s="107">
        <v>163166.70958020599</v>
      </c>
      <c r="DJ48" s="102">
        <v>3023.6087868008799</v>
      </c>
      <c r="DK48" s="102">
        <v>15.326717188526199</v>
      </c>
      <c r="DL48" s="102">
        <v>8.9553158257206995</v>
      </c>
      <c r="DM48" s="102">
        <v>6.2818560326531498</v>
      </c>
      <c r="DN48" s="102">
        <v>8.9545330152368693E-2</v>
      </c>
      <c r="DO48" s="102">
        <v>1</v>
      </c>
      <c r="DP48" s="103">
        <v>545.25</v>
      </c>
      <c r="DQ48" s="103">
        <v>0.61058230683090708</v>
      </c>
      <c r="DR48" s="103">
        <v>42453.5</v>
      </c>
      <c r="DS48" s="103">
        <v>41564.25</v>
      </c>
      <c r="DT48" s="103">
        <v>-2.0946447289387209E-2</v>
      </c>
      <c r="DU48" s="103">
        <v>0.4128163755638522</v>
      </c>
      <c r="DV48" s="103">
        <v>0.32624190259658242</v>
      </c>
      <c r="DW48" s="102">
        <v>429</v>
      </c>
      <c r="DX48" s="102" t="s">
        <v>2812</v>
      </c>
      <c r="DY48" s="102">
        <v>449</v>
      </c>
      <c r="DZ48" s="102" t="s">
        <v>2814</v>
      </c>
      <c r="EA48" s="102">
        <v>566</v>
      </c>
      <c r="EB48" s="103">
        <v>13632.20433589618</v>
      </c>
      <c r="EC48" s="103">
        <v>0.12502938894908081</v>
      </c>
      <c r="ED48" s="103">
        <v>5.8269234128887417</v>
      </c>
      <c r="EE48" s="102">
        <v>10.43288150415391</v>
      </c>
      <c r="EF48" s="102">
        <v>19.422824661128111</v>
      </c>
      <c r="EG48" s="102">
        <v>8.9899431569742028</v>
      </c>
      <c r="EH48" s="103">
        <v>17472</v>
      </c>
      <c r="EI48" s="103">
        <v>0.17848317647287346</v>
      </c>
      <c r="EJ48" s="103">
        <v>16502</v>
      </c>
      <c r="EK48" s="103">
        <v>2.108835292691795E-2</v>
      </c>
      <c r="EL48" s="103">
        <v>3.7730900798175599</v>
      </c>
      <c r="EM48" s="102">
        <v>93259</v>
      </c>
      <c r="EN48" s="102">
        <v>8960</v>
      </c>
      <c r="EO48" s="102">
        <v>9.6076518084045506E-2</v>
      </c>
      <c r="EP48" s="102">
        <v>6.9430296271673506E-2</v>
      </c>
      <c r="EQ48" s="102">
        <v>2.6646221812371997E-2</v>
      </c>
      <c r="ER48" s="102">
        <v>0.27734375</v>
      </c>
      <c r="ES48" s="91">
        <v>0.161</v>
      </c>
      <c r="ET48" s="91">
        <v>2.6000000000000014</v>
      </c>
      <c r="EU48" s="91">
        <v>22850</v>
      </c>
      <c r="EV48" s="91">
        <v>0.14421632448673005</v>
      </c>
      <c r="EW48" s="75">
        <v>9643</v>
      </c>
      <c r="EX48" s="75">
        <v>112.47345224515192</v>
      </c>
      <c r="EY48" s="75" t="s">
        <v>2854</v>
      </c>
      <c r="EZ48" s="75">
        <v>5.8176915897542258E-2</v>
      </c>
      <c r="FA48" s="75">
        <v>0.14995333402468111</v>
      </c>
      <c r="FB48" s="75">
        <v>4.6043762314632385E-2</v>
      </c>
      <c r="FC48" s="75">
        <v>0.34823187804625116</v>
      </c>
      <c r="FD48" s="75">
        <v>0.39759410971689307</v>
      </c>
      <c r="FE48" s="91">
        <v>0.46824408468244083</v>
      </c>
      <c r="FF48" s="91">
        <v>0.53175591531755917</v>
      </c>
      <c r="FG48" s="91" t="e">
        <f>VLOOKUP(A48,#REF!,2,FALSE)</f>
        <v>#REF!</v>
      </c>
      <c r="FH48" s="91" t="e">
        <f>VLOOKUP(A48,#REF!,3,FALSE)</f>
        <v>#REF!</v>
      </c>
      <c r="FI48" s="91" t="e">
        <f>VLOOKUP(A48,#REF!,4,FALSE)</f>
        <v>#REF!</v>
      </c>
      <c r="FJ48" s="91">
        <v>803</v>
      </c>
      <c r="FK48" s="91">
        <v>2.7397260273972601E-2</v>
      </c>
      <c r="FL48" s="91">
        <v>0.37733499377334995</v>
      </c>
      <c r="FM48" s="91">
        <v>0.41469489414694893</v>
      </c>
      <c r="FN48" s="91">
        <v>0.16438356164383561</v>
      </c>
      <c r="FO48" s="91">
        <v>1.61892901618929E-2</v>
      </c>
      <c r="FP48" s="75">
        <v>9.1358850753002124E-2</v>
      </c>
      <c r="FQ48" s="75">
        <v>7.7201092879555146E-3</v>
      </c>
      <c r="FR48" s="92">
        <v>0.21061755805289009</v>
      </c>
    </row>
    <row r="49" spans="1:174">
      <c r="A49" s="88" t="s">
        <v>1413</v>
      </c>
      <c r="B49" s="89" t="s">
        <v>1414</v>
      </c>
      <c r="C49" s="89" t="s">
        <v>26</v>
      </c>
      <c r="D49" s="89" t="s">
        <v>191</v>
      </c>
      <c r="E49" s="90" t="s">
        <v>27</v>
      </c>
      <c r="F49" s="90" t="s">
        <v>224</v>
      </c>
      <c r="G49" s="90" t="s">
        <v>52</v>
      </c>
      <c r="H49" s="115">
        <v>49353.986462319757</v>
      </c>
      <c r="I49" s="115">
        <v>285147.16786512517</v>
      </c>
      <c r="J49" s="115">
        <v>426783.67285384733</v>
      </c>
      <c r="K49" s="115">
        <v>166607.33896305351</v>
      </c>
      <c r="L49" s="115">
        <v>927892.16614434577</v>
      </c>
      <c r="M49" s="115">
        <v>4.8308846343581724</v>
      </c>
      <c r="N49" s="115">
        <v>-4.3410746899999998E-2</v>
      </c>
      <c r="O49" s="116">
        <v>118</v>
      </c>
      <c r="P49" s="116">
        <v>39</v>
      </c>
      <c r="Q49" s="116">
        <v>11</v>
      </c>
      <c r="R49" s="116">
        <v>2</v>
      </c>
      <c r="S49" s="116">
        <v>2</v>
      </c>
      <c r="T49" s="116">
        <v>172</v>
      </c>
      <c r="U49" s="116">
        <v>0.60000000000000009</v>
      </c>
      <c r="V49" s="116">
        <v>20.799999999999997</v>
      </c>
      <c r="W49" s="115">
        <v>192075</v>
      </c>
      <c r="X49" s="115">
        <v>1.1062232649999998E-2</v>
      </c>
      <c r="Y49" s="115">
        <v>1.5</v>
      </c>
      <c r="Z49" s="116">
        <v>47350</v>
      </c>
      <c r="AA49" s="116">
        <v>0</v>
      </c>
      <c r="AB49" s="116">
        <v>231.1</v>
      </c>
      <c r="AC49" s="116">
        <v>232.8</v>
      </c>
      <c r="AD49" s="116">
        <v>236.3</v>
      </c>
      <c r="AE49" s="115">
        <v>11578.210999999996</v>
      </c>
      <c r="AF49" s="115">
        <v>0.22223053742802296</v>
      </c>
      <c r="AG49" s="115">
        <v>0.14000000000000001</v>
      </c>
      <c r="AH49" s="115">
        <v>0.18</v>
      </c>
      <c r="AI49" s="109">
        <v>191708</v>
      </c>
      <c r="AJ49" s="109">
        <v>192531</v>
      </c>
      <c r="AK49" s="109">
        <v>192075</v>
      </c>
      <c r="AL49" s="109">
        <v>1.7388236125204237E-4</v>
      </c>
      <c r="AM49" s="110">
        <f t="shared" si="1"/>
        <v>367</v>
      </c>
      <c r="AN49" s="110">
        <v>3.5872940534140696E-3</v>
      </c>
      <c r="AO49" s="110">
        <v>-3.4134116921620272E-3</v>
      </c>
      <c r="AP49" s="109">
        <v>63195.146955021715</v>
      </c>
      <c r="AQ49" s="109">
        <v>34201.599561721167</v>
      </c>
      <c r="AR49" s="109">
        <v>94678.253483257125</v>
      </c>
      <c r="AS49" s="109">
        <v>66.747267329130793</v>
      </c>
      <c r="AT49" s="109">
        <v>36.124028806434808</v>
      </c>
      <c r="AU49" s="109">
        <v>102.87129613556563</v>
      </c>
      <c r="AV49" s="110">
        <v>5.1635948088533192</v>
      </c>
      <c r="AW49" s="110">
        <v>4.5249153956247987</v>
      </c>
      <c r="AX49" s="110">
        <v>-0.12368890993024145</v>
      </c>
      <c r="AY49" s="109">
        <v>1.3733011285018006</v>
      </c>
      <c r="AZ49" s="109">
        <v>1.2664123206779978</v>
      </c>
      <c r="BA49" s="109">
        <v>1.3175749633746885</v>
      </c>
      <c r="BB49" s="110">
        <v>5242</v>
      </c>
      <c r="BC49" s="110">
        <v>8701</v>
      </c>
      <c r="BD49" s="110">
        <v>0.65986264784433413</v>
      </c>
      <c r="BE49" s="109">
        <v>5.9771395371064698E-2</v>
      </c>
      <c r="BF49" s="109">
        <v>0.138135993708911</v>
      </c>
      <c r="BG49" s="109">
        <v>0.24103504836821099</v>
      </c>
      <c r="BH49" s="109">
        <v>4.0109355119397699E-2</v>
      </c>
      <c r="BI49" s="109">
        <v>0.103975564689233</v>
      </c>
      <c r="BJ49" s="109">
        <v>0.31345336610159202</v>
      </c>
      <c r="BK49" s="109">
        <v>0.10351927664159</v>
      </c>
      <c r="BL49" s="109" t="s">
        <v>2890</v>
      </c>
      <c r="BM49" s="108">
        <v>117.7</v>
      </c>
      <c r="BN49" s="108">
        <v>1.4817241881462065E-2</v>
      </c>
      <c r="BO49" s="108">
        <v>-1.6993288262405714E-2</v>
      </c>
      <c r="BP49" s="108">
        <v>80407</v>
      </c>
      <c r="BQ49" s="108">
        <v>81797</v>
      </c>
      <c r="BR49" s="108">
        <v>83625</v>
      </c>
      <c r="BS49" s="108">
        <v>82404</v>
      </c>
      <c r="BT49" s="108">
        <v>4</v>
      </c>
      <c r="BU49" s="47">
        <v>0.55647156896709882</v>
      </c>
      <c r="BV49" s="47">
        <v>0.67750384966912569</v>
      </c>
      <c r="BW49" s="47">
        <v>0.4241239472983227</v>
      </c>
      <c r="BX49" s="47">
        <v>-0.96618278575312244</v>
      </c>
      <c r="BY49" s="47">
        <v>10.355794932151474</v>
      </c>
      <c r="BZ49" s="47">
        <v>0.5123384695504527</v>
      </c>
      <c r="CA49" s="47">
        <v>-3.2960709047695449</v>
      </c>
      <c r="CB49" s="47">
        <v>8.8429443971582362</v>
      </c>
      <c r="CC49" s="47">
        <v>0.3033360685960747</v>
      </c>
      <c r="CD49" s="47">
        <v>6</v>
      </c>
      <c r="CE49" s="108">
        <v>0.374107967329524</v>
      </c>
      <c r="CF49" s="108">
        <v>0.38020548549376754</v>
      </c>
      <c r="CG49" s="108">
        <v>0.24568654717670838</v>
      </c>
      <c r="CH49" s="47">
        <v>15708</v>
      </c>
      <c r="CI49" s="47">
        <v>5.4794520547945202E-2</v>
      </c>
      <c r="CJ49" s="47">
        <v>7222</v>
      </c>
      <c r="CK49" s="47">
        <v>4146</v>
      </c>
      <c r="CL49" s="47">
        <v>0.3647079521463758</v>
      </c>
      <c r="CM49" s="108">
        <v>5</v>
      </c>
      <c r="CN49" s="47">
        <v>0.20327848141246327</v>
      </c>
      <c r="CO49" s="47">
        <v>1.515267357101564</v>
      </c>
      <c r="CP49" s="47">
        <v>0.44812229556868066</v>
      </c>
      <c r="CQ49" s="47" t="s">
        <v>2761</v>
      </c>
      <c r="CR49" s="106">
        <v>13.972149547194126</v>
      </c>
      <c r="CS49" s="107">
        <v>68232.384306570006</v>
      </c>
      <c r="CT49" s="107">
        <v>7.7352984354846735E-2</v>
      </c>
      <c r="CU49" s="107">
        <v>8.2794496470293216E-2</v>
      </c>
      <c r="CV49" s="107">
        <v>0.80140613091157598</v>
      </c>
      <c r="CW49" s="106">
        <v>263.80017098941579</v>
      </c>
      <c r="CX49" s="106">
        <v>739.39284659204156</v>
      </c>
      <c r="CY49" s="106">
        <v>10.154989423886503</v>
      </c>
      <c r="CZ49" s="106">
        <v>195.05195935930001</v>
      </c>
      <c r="DA49" s="107">
        <v>21</v>
      </c>
      <c r="DB49" s="107">
        <v>1737</v>
      </c>
      <c r="DC49" s="107">
        <v>0.55509903678164263</v>
      </c>
      <c r="DD49" s="106">
        <v>3175229</v>
      </c>
      <c r="DE49" s="106">
        <v>3145995</v>
      </c>
      <c r="DF49" s="106">
        <v>-1.1508618748443027E-3</v>
      </c>
      <c r="DG49" s="107">
        <v>0.18791617927249799</v>
      </c>
      <c r="DH49" s="107">
        <v>0.25431953568815396</v>
      </c>
      <c r="DI49" s="107">
        <v>155532.584817767</v>
      </c>
      <c r="DJ49" s="102">
        <v>5001.9395118085604</v>
      </c>
      <c r="DK49" s="102">
        <v>26.041595792313199</v>
      </c>
      <c r="DL49" s="102">
        <v>14.9841773399933</v>
      </c>
      <c r="DM49" s="102">
        <v>4.89192154505115</v>
      </c>
      <c r="DN49" s="102">
        <v>6.1654969072687402</v>
      </c>
      <c r="DO49" s="102">
        <v>3</v>
      </c>
      <c r="DP49" s="103">
        <v>363</v>
      </c>
      <c r="DQ49" s="103">
        <v>0.50539505743125657</v>
      </c>
      <c r="DR49" s="103">
        <v>26677.75</v>
      </c>
      <c r="DS49" s="103">
        <v>27364.5</v>
      </c>
      <c r="DT49" s="103">
        <v>2.5742425804275101E-2</v>
      </c>
      <c r="DU49" s="103">
        <v>0.50961943942049093</v>
      </c>
      <c r="DV49" s="103">
        <v>0.43431270441630582</v>
      </c>
      <c r="DW49" s="102">
        <v>249</v>
      </c>
      <c r="DX49" s="102" t="s">
        <v>2814</v>
      </c>
      <c r="DY49" s="102">
        <v>257</v>
      </c>
      <c r="DZ49" s="102" t="s">
        <v>2814</v>
      </c>
      <c r="EA49" s="102">
        <v>239</v>
      </c>
      <c r="EB49" s="103">
        <v>22075.01176475087</v>
      </c>
      <c r="EC49" s="103">
        <v>0.23325737827036569</v>
      </c>
      <c r="ED49" s="103">
        <v>5.3419718875860589</v>
      </c>
      <c r="EE49" s="102">
        <v>12.18892839004571</v>
      </c>
      <c r="EF49" s="102">
        <v>21.838496698831889</v>
      </c>
      <c r="EG49" s="102">
        <v>9.6495683087861863</v>
      </c>
      <c r="EH49" s="103">
        <v>23162</v>
      </c>
      <c r="EI49" s="103">
        <v>0.27382984572544922</v>
      </c>
      <c r="EJ49" s="103">
        <v>23032</v>
      </c>
      <c r="EK49" s="103">
        <v>2.7613754775963877E-2</v>
      </c>
      <c r="EL49" s="103">
        <v>4.9518624641833808</v>
      </c>
      <c r="EM49" s="102">
        <v>76934</v>
      </c>
      <c r="EN49" s="102">
        <v>8301</v>
      </c>
      <c r="EO49" s="102">
        <v>0.10789767852964879</v>
      </c>
      <c r="EP49" s="102">
        <v>5.7503834455507316E-2</v>
      </c>
      <c r="EQ49" s="102">
        <v>5.0393844074141471E-2</v>
      </c>
      <c r="ER49" s="102">
        <v>0.46705216239007347</v>
      </c>
      <c r="ES49" s="91">
        <v>0.23699999999999999</v>
      </c>
      <c r="ET49" s="91">
        <v>0.5</v>
      </c>
      <c r="EU49" s="91">
        <v>19670</v>
      </c>
      <c r="EV49" s="91">
        <v>0.17925659472422062</v>
      </c>
      <c r="EW49" s="75">
        <v>10006</v>
      </c>
      <c r="EX49" s="75">
        <v>93.921716969818121</v>
      </c>
      <c r="EY49" s="75" t="s">
        <v>2856</v>
      </c>
      <c r="EZ49" s="75">
        <v>0.58794723166100338</v>
      </c>
      <c r="FA49" s="75">
        <v>3.4279432340595641E-2</v>
      </c>
      <c r="FB49" s="75">
        <v>9.7541475114931039E-2</v>
      </c>
      <c r="FC49" s="75">
        <v>0.10833499900059965</v>
      </c>
      <c r="FD49" s="75">
        <v>0.17189686188287032</v>
      </c>
      <c r="FE49" s="91">
        <v>0.46446700507614214</v>
      </c>
      <c r="FF49" s="91">
        <v>0.53553299492385786</v>
      </c>
      <c r="FG49" s="91" t="e">
        <f>VLOOKUP(A49,#REF!,2,FALSE)</f>
        <v>#REF!</v>
      </c>
      <c r="FH49" s="91" t="e">
        <f>VLOOKUP(A49,#REF!,3,FALSE)</f>
        <v>#REF!</v>
      </c>
      <c r="FI49" s="91" t="e">
        <f>VLOOKUP(A49,#REF!,4,FALSE)</f>
        <v>#REF!</v>
      </c>
      <c r="FJ49" s="91">
        <v>788</v>
      </c>
      <c r="FK49" s="91">
        <v>2.9187817258883249E-2</v>
      </c>
      <c r="FL49" s="91">
        <v>0.35025380710659898</v>
      </c>
      <c r="FM49" s="91">
        <v>0.38071065989847713</v>
      </c>
      <c r="FN49" s="91">
        <v>0.2068527918781726</v>
      </c>
      <c r="FO49" s="91">
        <v>3.2994923857868022E-2</v>
      </c>
      <c r="FP49" s="75">
        <v>0.11622543277365613</v>
      </c>
      <c r="FQ49" s="75">
        <v>1.6051021736300925E-2</v>
      </c>
      <c r="FR49" s="92">
        <v>0.15435116490954054</v>
      </c>
    </row>
    <row r="50" spans="1:174">
      <c r="A50" s="88" t="s">
        <v>1061</v>
      </c>
      <c r="B50" s="89" t="s">
        <v>1062</v>
      </c>
      <c r="C50" s="89" t="s">
        <v>574</v>
      </c>
      <c r="D50" s="89" t="s">
        <v>191</v>
      </c>
      <c r="E50" s="90" t="s">
        <v>27</v>
      </c>
      <c r="F50" s="90" t="s">
        <v>695</v>
      </c>
      <c r="G50" s="90" t="s">
        <v>38</v>
      </c>
      <c r="H50" s="115">
        <v>60222.569369614677</v>
      </c>
      <c r="I50" s="115">
        <v>226960.07352502079</v>
      </c>
      <c r="J50" s="115">
        <v>408070.31796497718</v>
      </c>
      <c r="K50" s="115">
        <v>130331.7254477618</v>
      </c>
      <c r="L50" s="115">
        <v>825584.6863073745</v>
      </c>
      <c r="M50" s="115">
        <v>4.1803026234081768</v>
      </c>
      <c r="N50" s="115">
        <v>-0.1486680604</v>
      </c>
      <c r="O50" s="116">
        <v>250</v>
      </c>
      <c r="P50" s="116">
        <v>70</v>
      </c>
      <c r="Q50" s="116">
        <v>114</v>
      </c>
      <c r="R50" s="116"/>
      <c r="S50" s="116"/>
      <c r="T50" s="116">
        <v>434</v>
      </c>
      <c r="U50" s="116">
        <v>1.8000000000000007</v>
      </c>
      <c r="V50" s="116">
        <v>26.6</v>
      </c>
      <c r="W50" s="115">
        <v>197494</v>
      </c>
      <c r="X50" s="115">
        <v>1.621289356E-2</v>
      </c>
      <c r="Y50" s="115">
        <v>3.3</v>
      </c>
      <c r="Z50" s="116">
        <v>114849</v>
      </c>
      <c r="AA50" s="116">
        <v>3.9190589382580604E-2</v>
      </c>
      <c r="AB50" s="116">
        <v>212.70000000000002</v>
      </c>
      <c r="AC50" s="116">
        <v>214.4</v>
      </c>
      <c r="AD50" s="116">
        <v>223.5</v>
      </c>
      <c r="AE50" s="115">
        <v>16594.542000000012</v>
      </c>
      <c r="AF50" s="115">
        <v>0.22214915662650619</v>
      </c>
      <c r="AG50" s="115">
        <v>0.15</v>
      </c>
      <c r="AH50" s="115">
        <v>0.15</v>
      </c>
      <c r="AI50" s="109">
        <v>189980</v>
      </c>
      <c r="AJ50" s="109">
        <v>192816</v>
      </c>
      <c r="AK50" s="109">
        <v>197494</v>
      </c>
      <c r="AL50" s="109">
        <v>3.53253389464947E-3</v>
      </c>
      <c r="AM50" s="110">
        <f t="shared" si="1"/>
        <v>7514</v>
      </c>
      <c r="AN50" s="110">
        <v>3.9156731786451626E-3</v>
      </c>
      <c r="AO50" s="110">
        <v>-3.8313928399569264E-4</v>
      </c>
      <c r="AP50" s="109">
        <v>65389.749436709659</v>
      </c>
      <c r="AQ50" s="109">
        <v>38372.489048042342</v>
      </c>
      <c r="AR50" s="109">
        <v>93731.761515247985</v>
      </c>
      <c r="AS50" s="109">
        <v>69.762637957115814</v>
      </c>
      <c r="AT50" s="109">
        <v>40.938619340681043</v>
      </c>
      <c r="AU50" s="109">
        <v>110.70125729779714</v>
      </c>
      <c r="AV50" s="110">
        <v>5.3407003075009882</v>
      </c>
      <c r="AW50" s="110">
        <v>5.1337189790146383</v>
      </c>
      <c r="AX50" s="110">
        <v>-3.8755465869456426E-2</v>
      </c>
      <c r="AY50" s="109">
        <v>0.91306152221892234</v>
      </c>
      <c r="AZ50" s="109">
        <v>0.91342505119353223</v>
      </c>
      <c r="BA50" s="109">
        <v>0.91324522914076267</v>
      </c>
      <c r="BB50" s="110">
        <v>6649</v>
      </c>
      <c r="BC50" s="110">
        <v>13711</v>
      </c>
      <c r="BD50" s="110">
        <v>1.0621146036998046</v>
      </c>
      <c r="BE50" s="109">
        <v>9.0991527123421498E-2</v>
      </c>
      <c r="BF50" s="109">
        <v>0.206236782480655</v>
      </c>
      <c r="BG50" s="109">
        <v>0.25825753045351402</v>
      </c>
      <c r="BH50" s="109">
        <v>5.43151165843722E-2</v>
      </c>
      <c r="BI50" s="109">
        <v>6.0424372586432601E-2</v>
      </c>
      <c r="BJ50" s="109">
        <v>0.26316450555576298</v>
      </c>
      <c r="BK50" s="109">
        <v>6.6610165215842607E-2</v>
      </c>
      <c r="BL50" s="109" t="s">
        <v>2887</v>
      </c>
      <c r="BM50" s="108">
        <v>121.1</v>
      </c>
      <c r="BN50" s="108">
        <v>-5.5386933114739577E-4</v>
      </c>
      <c r="BO50" s="108">
        <v>3.3409615810510107E-2</v>
      </c>
      <c r="BP50" s="108">
        <v>97991</v>
      </c>
      <c r="BQ50" s="108">
        <v>94823</v>
      </c>
      <c r="BR50" s="108">
        <v>90224</v>
      </c>
      <c r="BS50" s="108">
        <v>90274</v>
      </c>
      <c r="BT50" s="108">
        <v>3</v>
      </c>
      <c r="BU50" s="47">
        <v>0.6255774175538541</v>
      </c>
      <c r="BV50" s="47">
        <v>0.75752304252130753</v>
      </c>
      <c r="BW50" s="47">
        <v>0.56350759116294979</v>
      </c>
      <c r="BX50" s="47">
        <v>-0.20784999509223523</v>
      </c>
      <c r="BY50" s="47">
        <v>12.163354435969959</v>
      </c>
      <c r="BZ50" s="47">
        <v>0.60878901115750006</v>
      </c>
      <c r="CA50" s="47">
        <v>-1.3500804579615111</v>
      </c>
      <c r="CB50" s="47">
        <v>3.4477414987884702</v>
      </c>
      <c r="CC50" s="47">
        <v>0.29161199457750092</v>
      </c>
      <c r="CD50" s="47">
        <v>1</v>
      </c>
      <c r="CE50" s="108">
        <v>0.42016459127699224</v>
      </c>
      <c r="CF50" s="108">
        <v>0.43614566903233143</v>
      </c>
      <c r="CG50" s="108">
        <v>0.1436897396906763</v>
      </c>
      <c r="CH50" s="47">
        <v>23848</v>
      </c>
      <c r="CI50" s="47">
        <v>3.0106690855686579E-2</v>
      </c>
      <c r="CJ50" s="47">
        <v>11096</v>
      </c>
      <c r="CK50" s="47">
        <v>7916</v>
      </c>
      <c r="CL50" s="47">
        <v>0.41636860929938985</v>
      </c>
      <c r="CM50" s="108">
        <v>6</v>
      </c>
      <c r="CN50" s="47">
        <v>0.1212178191447688</v>
      </c>
      <c r="CO50" s="47">
        <v>0.21665357780901751</v>
      </c>
      <c r="CP50" s="47">
        <v>0.45028909885770696</v>
      </c>
      <c r="CQ50" s="47" t="s">
        <v>2761</v>
      </c>
      <c r="CR50" s="106">
        <v>10.721438619041844</v>
      </c>
      <c r="CS50" s="107">
        <v>81056.828197330004</v>
      </c>
      <c r="CT50" s="107">
        <v>0.1284539890558285</v>
      </c>
      <c r="CU50" s="107">
        <v>0.13215765268289711</v>
      </c>
      <c r="CV50" s="107">
        <v>0.69810543237298717</v>
      </c>
      <c r="CW50" s="106">
        <v>530.15068281031233</v>
      </c>
      <c r="CX50" s="106">
        <v>460.55073369590349</v>
      </c>
      <c r="CY50" s="106">
        <v>12.362972340309073</v>
      </c>
      <c r="CZ50" s="106">
        <v>244.1612859377</v>
      </c>
      <c r="DA50" s="107">
        <v>52</v>
      </c>
      <c r="DB50" s="107">
        <v>2620</v>
      </c>
      <c r="DC50" s="107">
        <v>0.47989122405875739</v>
      </c>
      <c r="DD50" s="106">
        <v>3033780</v>
      </c>
      <c r="DE50" s="106">
        <v>3628090</v>
      </c>
      <c r="DF50" s="106">
        <v>2.4487190897164595E-2</v>
      </c>
      <c r="DG50" s="107">
        <v>0.15150532197776601</v>
      </c>
      <c r="DH50" s="107">
        <v>0.31605716791333299</v>
      </c>
      <c r="DI50" s="107">
        <v>162383.79940635301</v>
      </c>
      <c r="DJ50" s="102">
        <v>4517.0550135078201</v>
      </c>
      <c r="DK50" s="102">
        <v>22.8718594666563</v>
      </c>
      <c r="DL50" s="102">
        <v>11.478243618032</v>
      </c>
      <c r="DM50" s="102">
        <v>9.1918839828786503</v>
      </c>
      <c r="DN50" s="102">
        <v>2.2017318657456402</v>
      </c>
      <c r="DO50" s="102">
        <v>1</v>
      </c>
      <c r="DP50" s="103">
        <v>-160</v>
      </c>
      <c r="DQ50" s="103">
        <v>-0.12463485881207401</v>
      </c>
      <c r="DR50" s="103">
        <v>11288</v>
      </c>
      <c r="DS50" s="103">
        <v>11469.25</v>
      </c>
      <c r="DT50" s="103">
        <v>1.605687455705174E-2</v>
      </c>
      <c r="DU50" s="103">
        <v>0.32891123316796594</v>
      </c>
      <c r="DV50" s="103">
        <v>0.2737537328072891</v>
      </c>
      <c r="DW50" s="102">
        <v>362</v>
      </c>
      <c r="DX50" s="102" t="s">
        <v>2814</v>
      </c>
      <c r="DY50" s="102">
        <v>322</v>
      </c>
      <c r="DZ50" s="102" t="s">
        <v>2812</v>
      </c>
      <c r="EA50" s="102">
        <v>359</v>
      </c>
      <c r="EB50" s="103">
        <v>14282.12604210945</v>
      </c>
      <c r="EC50" s="103">
        <v>0.13325116196851569</v>
      </c>
      <c r="ED50" s="103">
        <v>7.1830184241552972</v>
      </c>
      <c r="EE50" s="102">
        <v>10.983109571242959</v>
      </c>
      <c r="EF50" s="102">
        <v>20.207882200086619</v>
      </c>
      <c r="EG50" s="102">
        <v>9.224772628843656</v>
      </c>
      <c r="EH50" s="103">
        <v>18511</v>
      </c>
      <c r="EI50" s="103">
        <v>0.19129713716102162</v>
      </c>
      <c r="EJ50" s="103">
        <v>18378</v>
      </c>
      <c r="EK50" s="103">
        <v>4.0755250843399718E-2</v>
      </c>
      <c r="EL50" s="103">
        <v>3.6272360069244085</v>
      </c>
      <c r="EM50" s="102">
        <v>89403</v>
      </c>
      <c r="EN50" s="102">
        <v>9390</v>
      </c>
      <c r="EO50" s="102">
        <v>0.10503003254924331</v>
      </c>
      <c r="EP50" s="102">
        <v>7.5232374752525089E-2</v>
      </c>
      <c r="EQ50" s="102">
        <v>2.9797657796718231E-2</v>
      </c>
      <c r="ER50" s="102">
        <v>0.28370607028753991</v>
      </c>
      <c r="ES50" s="91">
        <v>0.16</v>
      </c>
      <c r="ET50" s="91">
        <v>1.8000000000000007</v>
      </c>
      <c r="EU50" s="91">
        <v>23080</v>
      </c>
      <c r="EV50" s="91">
        <v>0.15573360040060091</v>
      </c>
      <c r="EW50" s="75">
        <v>8923</v>
      </c>
      <c r="EX50" s="75">
        <v>107.86256864283314</v>
      </c>
      <c r="EY50" s="75" t="s">
        <v>2854</v>
      </c>
      <c r="EZ50" s="75">
        <v>0.13829429564047965</v>
      </c>
      <c r="FA50" s="75">
        <v>7.1276476521349316E-2</v>
      </c>
      <c r="FB50" s="75">
        <v>0.24184691247338339</v>
      </c>
      <c r="FC50" s="75">
        <v>0.25137285666255743</v>
      </c>
      <c r="FD50" s="75">
        <v>0.2972094587022302</v>
      </c>
      <c r="FE50" s="91">
        <v>0.42790262172284643</v>
      </c>
      <c r="FF50" s="91">
        <v>0.57209737827715357</v>
      </c>
      <c r="FG50" s="91" t="e">
        <f>VLOOKUP(A50,#REF!,2,FALSE)</f>
        <v>#REF!</v>
      </c>
      <c r="FH50" s="91" t="e">
        <f>VLOOKUP(A50,#REF!,3,FALSE)</f>
        <v>#REF!</v>
      </c>
      <c r="FI50" s="91" t="e">
        <f>VLOOKUP(A50,#REF!,4,FALSE)</f>
        <v>#REF!</v>
      </c>
      <c r="FJ50" s="91">
        <v>1068</v>
      </c>
      <c r="FK50" s="91">
        <v>2.247191011235955E-2</v>
      </c>
      <c r="FL50" s="91">
        <v>0.36329588014981273</v>
      </c>
      <c r="FM50" s="91">
        <v>0.39419475655430714</v>
      </c>
      <c r="FN50" s="91">
        <v>0.20037453183520598</v>
      </c>
      <c r="FO50" s="91">
        <v>1.9662921348314606E-2</v>
      </c>
      <c r="FP50" s="75">
        <v>0.12976090412873303</v>
      </c>
      <c r="FQ50" s="75">
        <v>1.0785137776337508E-2</v>
      </c>
      <c r="FR50" s="92">
        <v>0.17914974632140723</v>
      </c>
    </row>
    <row r="51" spans="1:174">
      <c r="A51" s="88" t="s">
        <v>601</v>
      </c>
      <c r="B51" s="89" t="s">
        <v>602</v>
      </c>
      <c r="C51" s="89" t="s">
        <v>26</v>
      </c>
      <c r="D51" s="89" t="s">
        <v>191</v>
      </c>
      <c r="E51" s="90" t="s">
        <v>27</v>
      </c>
      <c r="F51" s="90" t="s">
        <v>71</v>
      </c>
      <c r="G51" s="90" t="s">
        <v>52</v>
      </c>
      <c r="H51" s="115">
        <v>129665.85154085921</v>
      </c>
      <c r="I51" s="115">
        <v>330481.13573107898</v>
      </c>
      <c r="J51" s="115">
        <v>759619.22007641394</v>
      </c>
      <c r="K51" s="115">
        <v>326108.73974509712</v>
      </c>
      <c r="L51" s="115">
        <v>1545874.9470934491</v>
      </c>
      <c r="M51" s="115">
        <v>5.6146870706231118</v>
      </c>
      <c r="N51" s="115">
        <v>5.40435955E-2</v>
      </c>
      <c r="O51" s="116">
        <v>629</v>
      </c>
      <c r="P51" s="116">
        <v>107</v>
      </c>
      <c r="Q51" s="116">
        <v>109</v>
      </c>
      <c r="R51" s="116">
        <v>32</v>
      </c>
      <c r="S51" s="116"/>
      <c r="T51" s="116">
        <v>877</v>
      </c>
      <c r="U51" s="116">
        <v>1.0999999999999996</v>
      </c>
      <c r="V51" s="116">
        <v>14.399999999999991</v>
      </c>
      <c r="W51" s="115">
        <v>275327</v>
      </c>
      <c r="X51" s="115">
        <v>1.300181808E-2</v>
      </c>
      <c r="Y51" s="115">
        <v>0.9</v>
      </c>
      <c r="Z51" s="116">
        <v>122141</v>
      </c>
      <c r="AA51" s="116">
        <v>0</v>
      </c>
      <c r="AB51" s="116">
        <v>235.2</v>
      </c>
      <c r="AC51" s="116">
        <v>236.60000000000002</v>
      </c>
      <c r="AD51" s="116">
        <v>239.79999999999998</v>
      </c>
      <c r="AE51" s="115">
        <v>38019.366599999994</v>
      </c>
      <c r="AF51" s="115">
        <v>0.49440008582574763</v>
      </c>
      <c r="AG51" s="115">
        <v>0.06</v>
      </c>
      <c r="AH51" s="115">
        <v>0.08</v>
      </c>
      <c r="AI51" s="109">
        <v>276826</v>
      </c>
      <c r="AJ51" s="109">
        <v>277730</v>
      </c>
      <c r="AK51" s="109">
        <v>275327</v>
      </c>
      <c r="AL51" s="109">
        <v>-4.9348436025986597E-4</v>
      </c>
      <c r="AM51" s="110">
        <f t="shared" si="1"/>
        <v>-1499</v>
      </c>
      <c r="AN51" s="110">
        <v>1.4498298052705305E-3</v>
      </c>
      <c r="AO51" s="110">
        <v>-1.9433141655303965E-3</v>
      </c>
      <c r="AP51" s="109">
        <v>85110.892494544663</v>
      </c>
      <c r="AQ51" s="109">
        <v>52685.067860201103</v>
      </c>
      <c r="AR51" s="109">
        <v>137531.0396452542</v>
      </c>
      <c r="AS51" s="109">
        <v>61.884860838744913</v>
      </c>
      <c r="AT51" s="109">
        <v>38.307765284183333</v>
      </c>
      <c r="AU51" s="109">
        <v>100.19262612292808</v>
      </c>
      <c r="AV51" s="110">
        <v>4.5030133611795122</v>
      </c>
      <c r="AW51" s="110">
        <v>3.8455395928323237</v>
      </c>
      <c r="AX51" s="110">
        <v>-0.14600750999658835</v>
      </c>
      <c r="AY51" s="109">
        <v>1.3738313595315379</v>
      </c>
      <c r="AZ51" s="109">
        <v>1.2409937932312081</v>
      </c>
      <c r="BA51" s="109">
        <v>1.3047497030197719</v>
      </c>
      <c r="BB51" s="110">
        <v>7539</v>
      </c>
      <c r="BC51" s="110">
        <v>13073</v>
      </c>
      <c r="BD51" s="110">
        <v>0.73404960870141922</v>
      </c>
      <c r="BE51" s="109">
        <v>5.2384710024511498E-2</v>
      </c>
      <c r="BF51" s="109">
        <v>0.12598977003544901</v>
      </c>
      <c r="BG51" s="109">
        <v>0.26306029892142901</v>
      </c>
      <c r="BH51" s="109">
        <v>5.3481248461086699E-2</v>
      </c>
      <c r="BI51" s="109">
        <v>0.13899032518201701</v>
      </c>
      <c r="BJ51" s="109">
        <v>0.28481894197472102</v>
      </c>
      <c r="BK51" s="109">
        <v>8.1274705400785699E-2</v>
      </c>
      <c r="BL51" s="109" t="s">
        <v>2890</v>
      </c>
      <c r="BM51" s="108">
        <v>75.400000000000006</v>
      </c>
      <c r="BN51" s="108">
        <v>1.9979340404625734E-2</v>
      </c>
      <c r="BO51" s="108">
        <v>-3.6403669724770646E-2</v>
      </c>
      <c r="BP51" s="108">
        <v>78774</v>
      </c>
      <c r="BQ51" s="108">
        <v>81750</v>
      </c>
      <c r="BR51" s="108">
        <v>121452</v>
      </c>
      <c r="BS51" s="108">
        <v>119073</v>
      </c>
      <c r="BT51" s="108">
        <v>4</v>
      </c>
      <c r="BU51" s="47">
        <v>0.60565554449698311</v>
      </c>
      <c r="BV51" s="47">
        <v>0.73591769291130149</v>
      </c>
      <c r="BW51" s="47">
        <v>0.42503823342955865</v>
      </c>
      <c r="BX51" s="47">
        <v>0.40451856028081989</v>
      </c>
      <c r="BY51" s="47">
        <v>14.159285429433099</v>
      </c>
      <c r="BZ51" s="47">
        <v>0.55854116608631288</v>
      </c>
      <c r="CA51" s="47">
        <v>-4.4497156926459667</v>
      </c>
      <c r="CB51" s="47">
        <v>9.4050730636161646</v>
      </c>
      <c r="CC51" s="47">
        <v>0.30790265156467206</v>
      </c>
      <c r="CD51" s="47">
        <v>2</v>
      </c>
      <c r="CE51" s="108">
        <v>0.41781851914585488</v>
      </c>
      <c r="CF51" s="108">
        <v>0.35227444024106774</v>
      </c>
      <c r="CG51" s="108">
        <v>0.22990704061307754</v>
      </c>
      <c r="CH51" s="47">
        <v>3585</v>
      </c>
      <c r="CI51" s="47">
        <v>-6.25E-2</v>
      </c>
      <c r="CJ51" s="47">
        <v>1395</v>
      </c>
      <c r="CK51" s="47">
        <v>446</v>
      </c>
      <c r="CL51" s="47">
        <v>0.24225964149918522</v>
      </c>
      <c r="CM51" s="108">
        <v>5</v>
      </c>
      <c r="CN51" s="47">
        <v>8.6871418193558814E-2</v>
      </c>
      <c r="CO51" s="47">
        <v>-7.742254896002704</v>
      </c>
      <c r="CP51" s="47">
        <v>0.47259665832593434</v>
      </c>
      <c r="CQ51" s="47" t="s">
        <v>2761</v>
      </c>
      <c r="CR51" s="106">
        <v>17.310361204839037</v>
      </c>
      <c r="CS51" s="107">
        <v>104620.42934314</v>
      </c>
      <c r="CT51" s="107">
        <v>4.8218977364871449E-2</v>
      </c>
      <c r="CU51" s="107">
        <v>5.0815569954249996E-2</v>
      </c>
      <c r="CV51" s="107">
        <v>0.86084991424493162</v>
      </c>
      <c r="CW51" s="106">
        <v>647.54068125873994</v>
      </c>
      <c r="CX51" s="106">
        <v>326.24158743624662</v>
      </c>
      <c r="CY51" s="106">
        <v>7.6728653486000296</v>
      </c>
      <c r="CZ51" s="106">
        <v>211.25469978340001</v>
      </c>
      <c r="DA51" s="107">
        <v>33</v>
      </c>
      <c r="DB51" s="107">
        <v>3161</v>
      </c>
      <c r="DC51" s="107">
        <v>0.57808741202461245</v>
      </c>
      <c r="DD51" s="106">
        <v>2469491</v>
      </c>
      <c r="DE51" s="106">
        <v>2143781</v>
      </c>
      <c r="DF51" s="106">
        <v>-1.6486697056194981E-2</v>
      </c>
      <c r="DG51" s="107">
        <v>0.196699709371883</v>
      </c>
      <c r="DH51" s="107">
        <v>0.241119077311619</v>
      </c>
      <c r="DI51" s="107">
        <v>223298.20042695399</v>
      </c>
      <c r="DJ51" s="102">
        <v>6185.5310566225799</v>
      </c>
      <c r="DK51" s="102">
        <v>22.466125939782799</v>
      </c>
      <c r="DL51" s="102">
        <v>14.4545507405852</v>
      </c>
      <c r="DM51" s="102">
        <v>3.5794720906706501</v>
      </c>
      <c r="DN51" s="102">
        <v>4.4321031085269196</v>
      </c>
      <c r="DO51" s="102">
        <v>3</v>
      </c>
      <c r="DP51" s="103">
        <v>-4.5</v>
      </c>
      <c r="DQ51" s="103">
        <v>-5.1502145922746783E-3</v>
      </c>
      <c r="DR51" s="103">
        <v>26677.75</v>
      </c>
      <c r="DS51" s="103">
        <v>27364.5</v>
      </c>
      <c r="DT51" s="103">
        <v>2.5742425804275101E-2</v>
      </c>
      <c r="DU51" s="103">
        <v>0.50961943942049093</v>
      </c>
      <c r="DV51" s="103">
        <v>0.43431270441630582</v>
      </c>
      <c r="DW51" s="102">
        <v>484</v>
      </c>
      <c r="DX51" s="102" t="s">
        <v>2812</v>
      </c>
      <c r="DY51" s="102">
        <v>515</v>
      </c>
      <c r="DZ51" s="102" t="s">
        <v>2813</v>
      </c>
      <c r="EA51" s="102">
        <v>511</v>
      </c>
      <c r="EB51" s="103">
        <v>32320.132720710819</v>
      </c>
      <c r="EC51" s="103">
        <v>0.24880396545635031</v>
      </c>
      <c r="ED51" s="103">
        <v>4.9511870360060541</v>
      </c>
      <c r="EE51" s="102">
        <v>9.2547491475888943</v>
      </c>
      <c r="EF51" s="102"/>
      <c r="EG51" s="102"/>
      <c r="EH51" s="103">
        <v>31661</v>
      </c>
      <c r="EI51" s="103">
        <v>0.26870302592116063</v>
      </c>
      <c r="EJ51" s="103">
        <v>31933</v>
      </c>
      <c r="EK51" s="103">
        <v>2.7745592333949205E-2</v>
      </c>
      <c r="EL51" s="103">
        <v>3.980900409276944</v>
      </c>
      <c r="EM51" s="102">
        <v>99298</v>
      </c>
      <c r="EN51" s="102">
        <v>7075</v>
      </c>
      <c r="EO51" s="102">
        <v>7.1250176237185034E-2</v>
      </c>
      <c r="EP51" s="102">
        <v>3.9215291345243611E-2</v>
      </c>
      <c r="EQ51" s="102">
        <v>3.203488489194143E-2</v>
      </c>
      <c r="ER51" s="102">
        <v>0.44961130742049471</v>
      </c>
      <c r="ES51" s="91">
        <v>0.187</v>
      </c>
      <c r="ET51" s="91">
        <v>-1.3000000000000007</v>
      </c>
      <c r="EU51" s="91">
        <v>20520</v>
      </c>
      <c r="EV51" s="91">
        <v>0.20140515222482436</v>
      </c>
      <c r="EW51" s="75">
        <v>12853</v>
      </c>
      <c r="EX51" s="75">
        <v>91.402458569983651</v>
      </c>
      <c r="EY51" s="75" t="s">
        <v>2856</v>
      </c>
      <c r="EZ51" s="75">
        <v>0.67447288570761688</v>
      </c>
      <c r="FA51" s="75">
        <v>0.2054773204699292</v>
      </c>
      <c r="FB51" s="75">
        <v>3.24437874426204E-2</v>
      </c>
      <c r="FC51" s="75"/>
      <c r="FD51" s="75">
        <v>8.7606006379833498E-2</v>
      </c>
      <c r="FE51" s="91">
        <v>0.4582195521572911</v>
      </c>
      <c r="FF51" s="91">
        <v>0.54178044784270896</v>
      </c>
      <c r="FG51" s="91" t="e">
        <f>VLOOKUP(A51,#REF!,2,FALSE)</f>
        <v>#REF!</v>
      </c>
      <c r="FH51" s="91" t="e">
        <f>VLOOKUP(A51,#REF!,3,FALSE)</f>
        <v>#REF!</v>
      </c>
      <c r="FI51" s="91" t="e">
        <f>VLOOKUP(A51,#REF!,4,FALSE)</f>
        <v>#REF!</v>
      </c>
      <c r="FJ51" s="91">
        <v>1831</v>
      </c>
      <c r="FK51" s="91">
        <v>2.1845985800109231E-2</v>
      </c>
      <c r="FL51" s="91">
        <v>0.3675587110868378</v>
      </c>
      <c r="FM51" s="91">
        <v>0.39213544511196069</v>
      </c>
      <c r="FN51" s="91">
        <v>0.19442927362097215</v>
      </c>
      <c r="FO51" s="91">
        <v>2.3484434735117424E-2</v>
      </c>
      <c r="FP51" s="75">
        <v>0.12906108009748407</v>
      </c>
      <c r="FQ51" s="75">
        <v>9.3997319550933982E-3</v>
      </c>
      <c r="FR51" s="92">
        <v>0.15229163866965462</v>
      </c>
    </row>
    <row r="52" spans="1:174">
      <c r="A52" s="88" t="s">
        <v>2421</v>
      </c>
      <c r="B52" s="89" t="s">
        <v>2422</v>
      </c>
      <c r="C52" s="89" t="s">
        <v>26</v>
      </c>
      <c r="D52" s="89" t="s">
        <v>191</v>
      </c>
      <c r="E52" s="90" t="s">
        <v>27</v>
      </c>
      <c r="F52" s="90" t="s">
        <v>68</v>
      </c>
      <c r="G52" s="90" t="s">
        <v>48</v>
      </c>
      <c r="H52" s="115">
        <v>54675.188438786921</v>
      </c>
      <c r="I52" s="115">
        <v>314707.04659909412</v>
      </c>
      <c r="J52" s="115">
        <v>362620.2460664307</v>
      </c>
      <c r="K52" s="115">
        <v>114825.9640983845</v>
      </c>
      <c r="L52" s="115">
        <v>846828.44520269614</v>
      </c>
      <c r="M52" s="115">
        <v>4.0244100939664209</v>
      </c>
      <c r="N52" s="115">
        <v>-0.16508890039999999</v>
      </c>
      <c r="O52" s="116">
        <v>126</v>
      </c>
      <c r="P52" s="116">
        <v>28</v>
      </c>
      <c r="Q52" s="116">
        <v>13</v>
      </c>
      <c r="R52" s="116">
        <v>34</v>
      </c>
      <c r="S52" s="116">
        <v>45</v>
      </c>
      <c r="T52" s="116">
        <v>246</v>
      </c>
      <c r="U52" s="116">
        <v>1.600000000000005</v>
      </c>
      <c r="V52" s="116">
        <v>24.1</v>
      </c>
      <c r="W52" s="115">
        <v>210423</v>
      </c>
      <c r="X52" s="115">
        <v>8.9549098800000004E-3</v>
      </c>
      <c r="Y52" s="115">
        <v>2.0999999999999996</v>
      </c>
      <c r="Z52" s="116">
        <v>152109</v>
      </c>
      <c r="AA52" s="116">
        <v>0.41585967957188597</v>
      </c>
      <c r="AB52" s="116">
        <v>224.5</v>
      </c>
      <c r="AC52" s="116">
        <v>227</v>
      </c>
      <c r="AD52" s="116">
        <v>235.1</v>
      </c>
      <c r="AE52" s="115">
        <v>16166.368800000031</v>
      </c>
      <c r="AF52" s="115">
        <v>0.20726113846153887</v>
      </c>
      <c r="AG52" s="115">
        <v>0.1</v>
      </c>
      <c r="AH52" s="115">
        <v>0.18</v>
      </c>
      <c r="AI52" s="109">
        <v>185712</v>
      </c>
      <c r="AJ52" s="109">
        <v>198626</v>
      </c>
      <c r="AK52" s="109">
        <v>210423</v>
      </c>
      <c r="AL52" s="109">
        <v>1.1421340539958358E-2</v>
      </c>
      <c r="AM52" s="110">
        <f t="shared" si="1"/>
        <v>24711</v>
      </c>
      <c r="AN52" s="110">
        <v>4.6747024742601617E-3</v>
      </c>
      <c r="AO52" s="110">
        <v>6.7466380656981961E-3</v>
      </c>
      <c r="AP52" s="109">
        <v>59873.392188464299</v>
      </c>
      <c r="AQ52" s="109">
        <v>41214.238451084871</v>
      </c>
      <c r="AR52" s="109">
        <v>109335.36936045084</v>
      </c>
      <c r="AS52" s="109">
        <v>54.761229178342994</v>
      </c>
      <c r="AT52" s="109">
        <v>37.695247834405748</v>
      </c>
      <c r="AU52" s="109">
        <v>92.456477012749076</v>
      </c>
      <c r="AV52" s="110">
        <v>5.1101141151088427</v>
      </c>
      <c r="AW52" s="110">
        <v>4.8664158762048535</v>
      </c>
      <c r="AX52" s="110">
        <v>-4.7689392724803874E-2</v>
      </c>
      <c r="AY52" s="109">
        <v>0.8746530113703973</v>
      </c>
      <c r="AZ52" s="109">
        <v>0.95309214487167737</v>
      </c>
      <c r="BA52" s="109">
        <v>0.91379675133202776</v>
      </c>
      <c r="BB52" s="110">
        <v>7513</v>
      </c>
      <c r="BC52" s="110">
        <v>16918</v>
      </c>
      <c r="BD52" s="110">
        <v>1.2518301610541727</v>
      </c>
      <c r="BE52" s="109">
        <v>0.118119478593279</v>
      </c>
      <c r="BF52" s="109">
        <v>0.23562565465619001</v>
      </c>
      <c r="BG52" s="109">
        <v>0.26653282758883901</v>
      </c>
      <c r="BH52" s="109">
        <v>7.0550213556775696E-2</v>
      </c>
      <c r="BI52" s="109">
        <v>6.4543257461070896E-2</v>
      </c>
      <c r="BJ52" s="109">
        <v>0.21205456212936599</v>
      </c>
      <c r="BK52" s="109">
        <v>3.2574006014480003E-2</v>
      </c>
      <c r="BL52" s="109" t="s">
        <v>2889</v>
      </c>
      <c r="BM52" s="108">
        <v>105.3</v>
      </c>
      <c r="BN52" s="108">
        <v>0.14244616672749522</v>
      </c>
      <c r="BO52" s="108">
        <v>0.12596168351184192</v>
      </c>
      <c r="BP52" s="108">
        <v>104496</v>
      </c>
      <c r="BQ52" s="108">
        <v>92806</v>
      </c>
      <c r="BR52" s="108">
        <v>106428</v>
      </c>
      <c r="BS52" s="108">
        <v>93158</v>
      </c>
      <c r="BT52" s="108">
        <v>2</v>
      </c>
      <c r="BU52" s="47">
        <v>0.73450041603582883</v>
      </c>
      <c r="BV52" s="47">
        <v>0.85422773276287434</v>
      </c>
      <c r="BW52" s="47">
        <v>0.60557265132615012</v>
      </c>
      <c r="BX52" s="47">
        <v>1.0192434430528308</v>
      </c>
      <c r="BY52" s="47">
        <v>14.411217903236418</v>
      </c>
      <c r="BZ52" s="47">
        <v>0.70958083594746735</v>
      </c>
      <c r="CA52" s="47">
        <v>-1.3487723861835281</v>
      </c>
      <c r="CB52" s="47">
        <v>4.9809480717592169</v>
      </c>
      <c r="CC52" s="47">
        <v>0.28184455352017579</v>
      </c>
      <c r="CD52" s="47">
        <v>4</v>
      </c>
      <c r="CE52" s="108">
        <v>0.55079710685390659</v>
      </c>
      <c r="CF52" s="108">
        <v>0.32818392499496418</v>
      </c>
      <c r="CG52" s="108">
        <v>0.12101896815112922</v>
      </c>
      <c r="CH52" s="47">
        <v>7873</v>
      </c>
      <c r="CI52" s="47">
        <v>9.4840773188708122E-2</v>
      </c>
      <c r="CJ52" s="47">
        <v>3597</v>
      </c>
      <c r="CK52" s="47">
        <v>960</v>
      </c>
      <c r="CL52" s="47">
        <v>0.21066491112574062</v>
      </c>
      <c r="CM52" s="108">
        <v>3</v>
      </c>
      <c r="CN52" s="47">
        <v>0.1210231627629032</v>
      </c>
      <c r="CO52" s="47">
        <v>0.96557130984736617</v>
      </c>
      <c r="CP52" s="47">
        <v>0.44631513309170273</v>
      </c>
      <c r="CQ52" s="47" t="s">
        <v>2761</v>
      </c>
      <c r="CR52" s="106">
        <v>9.425230959200265</v>
      </c>
      <c r="CS52" s="107">
        <v>100822.95272394</v>
      </c>
      <c r="CT52" s="107">
        <v>7.8205008766101841E-2</v>
      </c>
      <c r="CU52" s="107">
        <v>0.13144518426044074</v>
      </c>
      <c r="CV52" s="107">
        <v>0.7369346949283283</v>
      </c>
      <c r="CW52" s="106">
        <v>541.34046395797964</v>
      </c>
      <c r="CX52" s="106">
        <v>398.76943223813521</v>
      </c>
      <c r="CY52" s="106">
        <v>10.258860935358777</v>
      </c>
      <c r="CZ52" s="106">
        <v>215.8700294601</v>
      </c>
      <c r="DA52" s="107">
        <v>53</v>
      </c>
      <c r="DB52" s="107">
        <v>4531</v>
      </c>
      <c r="DC52" s="107">
        <v>0.56024147837384008</v>
      </c>
      <c r="DD52" s="106">
        <v>2323057</v>
      </c>
      <c r="DE52" s="106">
        <v>3172403</v>
      </c>
      <c r="DF52" s="106">
        <v>4.5701956516779399E-2</v>
      </c>
      <c r="DG52" s="107">
        <v>0.14091232532197201</v>
      </c>
      <c r="DH52" s="107">
        <v>0.31940591284599401</v>
      </c>
      <c r="DI52" s="107">
        <v>167662.43237142399</v>
      </c>
      <c r="DJ52" s="102">
        <v>5813.8427575666801</v>
      </c>
      <c r="DK52" s="102">
        <v>27.629312183395701</v>
      </c>
      <c r="DL52" s="102">
        <v>13.3674668865816</v>
      </c>
      <c r="DM52" s="102">
        <v>-1.30526610219447</v>
      </c>
      <c r="DN52" s="102">
        <v>15.5671113990085</v>
      </c>
      <c r="DO52" s="102">
        <v>1</v>
      </c>
      <c r="DP52" s="103">
        <v>-423.25</v>
      </c>
      <c r="DQ52" s="103">
        <v>-0.19699790551547591</v>
      </c>
      <c r="DR52" s="103">
        <v>62875</v>
      </c>
      <c r="DS52" s="103">
        <v>60763.25</v>
      </c>
      <c r="DT52" s="103">
        <v>-3.3586481113320077E-2</v>
      </c>
      <c r="DU52" s="103">
        <v>0.37750695825049696</v>
      </c>
      <c r="DV52" s="103">
        <v>0.34190073769918494</v>
      </c>
      <c r="DW52" s="102">
        <v>216</v>
      </c>
      <c r="DX52" s="102" t="s">
        <v>2812</v>
      </c>
      <c r="DY52" s="102">
        <v>192</v>
      </c>
      <c r="DZ52" s="102" t="s">
        <v>2812</v>
      </c>
      <c r="EA52" s="102">
        <v>279</v>
      </c>
      <c r="EB52" s="103">
        <v>15743.097170189019</v>
      </c>
      <c r="EC52" s="103">
        <v>0.13598363309080799</v>
      </c>
      <c r="ED52" s="103">
        <v>4.7820815274800852</v>
      </c>
      <c r="EE52" s="102">
        <v>23.693629205440232</v>
      </c>
      <c r="EF52" s="102">
        <v>26.413743736578379</v>
      </c>
      <c r="EG52" s="102">
        <v>2.7201145311381532</v>
      </c>
      <c r="EH52" s="103">
        <v>16250</v>
      </c>
      <c r="EI52" s="103">
        <v>0.16537813401744553</v>
      </c>
      <c r="EJ52" s="103">
        <v>13759</v>
      </c>
      <c r="EK52" s="103">
        <v>0.15669743440657025</v>
      </c>
      <c r="EL52" s="103">
        <v>7.9523099850968704</v>
      </c>
      <c r="EM52" s="102">
        <v>101098</v>
      </c>
      <c r="EN52" s="102">
        <v>6337</v>
      </c>
      <c r="EO52" s="102">
        <v>6.268175433737562E-2</v>
      </c>
      <c r="EP52" s="102">
        <v>5.1811113968624506E-2</v>
      </c>
      <c r="EQ52" s="102">
        <v>1.0870640368751112E-2</v>
      </c>
      <c r="ER52" s="102">
        <v>0.17342591131450213</v>
      </c>
      <c r="ES52" s="91">
        <v>8.5000000000000006E-2</v>
      </c>
      <c r="ET52" s="91">
        <v>0.30000000000000071</v>
      </c>
      <c r="EU52" s="91">
        <v>27910</v>
      </c>
      <c r="EV52" s="91">
        <v>0.18363019508057676</v>
      </c>
      <c r="EW52" s="75">
        <v>10078</v>
      </c>
      <c r="EX52" s="75">
        <v>118.01937884500892</v>
      </c>
      <c r="EY52" s="75" t="s">
        <v>2858</v>
      </c>
      <c r="EZ52" s="75"/>
      <c r="FA52" s="75">
        <v>0.20519944433419329</v>
      </c>
      <c r="FB52" s="75">
        <v>7.0450486207580876E-2</v>
      </c>
      <c r="FC52" s="75">
        <v>0.10130978368723953</v>
      </c>
      <c r="FD52" s="75">
        <v>0.62304028577098636</v>
      </c>
      <c r="FE52" s="91">
        <v>0.46367851622874806</v>
      </c>
      <c r="FF52" s="91">
        <v>0.53632148377125188</v>
      </c>
      <c r="FG52" s="91" t="e">
        <f>VLOOKUP(A52,#REF!,2,FALSE)</f>
        <v>#REF!</v>
      </c>
      <c r="FH52" s="91" t="e">
        <f>VLOOKUP(A52,#REF!,3,FALSE)</f>
        <v>#REF!</v>
      </c>
      <c r="FI52" s="91" t="e">
        <f>VLOOKUP(A52,#REF!,4,FALSE)</f>
        <v>#REF!</v>
      </c>
      <c r="FJ52" s="91">
        <v>647</v>
      </c>
      <c r="FK52" s="91">
        <v>2.6275115919629059E-2</v>
      </c>
      <c r="FL52" s="91">
        <v>0.33693972179289028</v>
      </c>
      <c r="FM52" s="91">
        <v>0.42812982998454407</v>
      </c>
      <c r="FN52" s="91">
        <v>0.17928902627511592</v>
      </c>
      <c r="FO52" s="91">
        <v>2.9366306027820709E-2</v>
      </c>
      <c r="FP52" s="75"/>
      <c r="FQ52" s="75"/>
      <c r="FR52" s="92">
        <v>0.2632269286152179</v>
      </c>
    </row>
    <row r="53" spans="1:174">
      <c r="A53" s="88" t="s">
        <v>1647</v>
      </c>
      <c r="B53" s="89" t="s">
        <v>1648</v>
      </c>
      <c r="C53" s="89" t="s">
        <v>26</v>
      </c>
      <c r="D53" s="89" t="s">
        <v>191</v>
      </c>
      <c r="E53" s="90" t="s">
        <v>27</v>
      </c>
      <c r="F53" s="90" t="s">
        <v>71</v>
      </c>
      <c r="G53" s="90" t="s">
        <v>52</v>
      </c>
      <c r="H53" s="115">
        <v>27718.495912910788</v>
      </c>
      <c r="I53" s="115">
        <v>233461.3048633509</v>
      </c>
      <c r="J53" s="115">
        <v>462162.31197805179</v>
      </c>
      <c r="K53" s="115">
        <v>245672.85446025131</v>
      </c>
      <c r="L53" s="115">
        <v>969014.96721456479</v>
      </c>
      <c r="M53" s="115">
        <v>3.9945049290133641</v>
      </c>
      <c r="N53" s="115">
        <v>-0.1597650464</v>
      </c>
      <c r="O53" s="116">
        <v>170</v>
      </c>
      <c r="P53" s="116">
        <v>57</v>
      </c>
      <c r="Q53" s="116">
        <v>22</v>
      </c>
      <c r="R53" s="116">
        <v>13</v>
      </c>
      <c r="S53" s="116"/>
      <c r="T53" s="116">
        <v>262</v>
      </c>
      <c r="U53" s="116">
        <v>0.69999999999999973</v>
      </c>
      <c r="V53" s="116">
        <v>16.000000000000014</v>
      </c>
      <c r="W53" s="115">
        <v>242587</v>
      </c>
      <c r="X53" s="115">
        <v>1.40778998E-3</v>
      </c>
      <c r="Y53" s="115">
        <v>1.2</v>
      </c>
      <c r="Z53" s="116">
        <v>68713</v>
      </c>
      <c r="AA53" s="116">
        <v>0.47312735581331045</v>
      </c>
      <c r="AB53" s="116">
        <v>234.8</v>
      </c>
      <c r="AC53" s="116">
        <v>236.8</v>
      </c>
      <c r="AD53" s="116">
        <v>239.5</v>
      </c>
      <c r="AE53" s="115">
        <v>9800.4618000000009</v>
      </c>
      <c r="AF53" s="115">
        <v>0.14627554925373135</v>
      </c>
      <c r="AG53" s="115">
        <v>0.08</v>
      </c>
      <c r="AH53" s="115">
        <v>0.05</v>
      </c>
      <c r="AI53" s="109">
        <v>244561</v>
      </c>
      <c r="AJ53" s="109">
        <v>242645</v>
      </c>
      <c r="AK53" s="109">
        <v>242587</v>
      </c>
      <c r="AL53" s="109">
        <v>-7.3648844335383323E-4</v>
      </c>
      <c r="AM53" s="110">
        <f t="shared" si="1"/>
        <v>-1974</v>
      </c>
      <c r="AN53" s="110">
        <v>2.6209742460980845E-3</v>
      </c>
      <c r="AO53" s="110">
        <v>-3.3574626894519177E-3</v>
      </c>
      <c r="AP53" s="109">
        <v>78204.309408861518</v>
      </c>
      <c r="AQ53" s="109">
        <v>43635.225103839373</v>
      </c>
      <c r="AR53" s="109">
        <v>120747.46548729911</v>
      </c>
      <c r="AS53" s="109">
        <v>64.766833070369898</v>
      </c>
      <c r="AT53" s="109">
        <v>36.137590903246888</v>
      </c>
      <c r="AU53" s="109">
        <v>100.90442397361691</v>
      </c>
      <c r="AV53" s="110">
        <v>5.5454512514559688</v>
      </c>
      <c r="AW53" s="110">
        <v>5.0055729779266001</v>
      </c>
      <c r="AX53" s="110">
        <v>-9.7355156334233889E-2</v>
      </c>
      <c r="AY53" s="109">
        <v>1.4986306418261286</v>
      </c>
      <c r="AZ53" s="109">
        <v>1.2795700308584121</v>
      </c>
      <c r="BA53" s="109">
        <v>1.3785197353619929</v>
      </c>
      <c r="BB53" s="110">
        <v>6847</v>
      </c>
      <c r="BC53" s="110">
        <v>11257</v>
      </c>
      <c r="BD53" s="110">
        <v>0.64407769826201267</v>
      </c>
      <c r="BE53" s="109">
        <v>3.7651534950397698E-2</v>
      </c>
      <c r="BF53" s="109">
        <v>0.10411735297899501</v>
      </c>
      <c r="BG53" s="109">
        <v>0.24823006020397201</v>
      </c>
      <c r="BH53" s="109">
        <v>4.2219714319006701E-2</v>
      </c>
      <c r="BI53" s="109">
        <v>0.133181174124546</v>
      </c>
      <c r="BJ53" s="109">
        <v>0.32631335928338601</v>
      </c>
      <c r="BK53" s="109">
        <v>0.108286804139698</v>
      </c>
      <c r="BL53" s="109" t="s">
        <v>2890</v>
      </c>
      <c r="BM53" s="108">
        <v>85.2</v>
      </c>
      <c r="BN53" s="108">
        <v>1.420973169263561E-2</v>
      </c>
      <c r="BO53" s="108">
        <v>-1.2287127900937594E-2</v>
      </c>
      <c r="BP53" s="108">
        <v>72267</v>
      </c>
      <c r="BQ53" s="108">
        <v>73166</v>
      </c>
      <c r="BR53" s="108">
        <v>102779</v>
      </c>
      <c r="BS53" s="108">
        <v>101339</v>
      </c>
      <c r="BT53" s="108">
        <v>4</v>
      </c>
      <c r="BU53" s="47">
        <v>0.55746809671372521</v>
      </c>
      <c r="BV53" s="47">
        <v>0.67014720459401966</v>
      </c>
      <c r="BW53" s="47">
        <v>0.3904856716974579</v>
      </c>
      <c r="BX53" s="47">
        <v>-1.199560322449944</v>
      </c>
      <c r="BY53" s="47">
        <v>11.336264125625794</v>
      </c>
      <c r="BZ53" s="47">
        <v>0.50516819052745876</v>
      </c>
      <c r="CA53" s="47">
        <v>-3.9300406481648729</v>
      </c>
      <c r="CB53" s="47">
        <v>10.594826384391743</v>
      </c>
      <c r="CC53" s="47">
        <v>0.28743261012101157</v>
      </c>
      <c r="CD53" s="47">
        <v>6</v>
      </c>
      <c r="CE53" s="108">
        <v>0.40129798122664295</v>
      </c>
      <c r="CF53" s="108">
        <v>0.33161251420260213</v>
      </c>
      <c r="CG53" s="108">
        <v>0.26708950457075492</v>
      </c>
      <c r="CH53" s="47">
        <v>5264</v>
      </c>
      <c r="CI53" s="47">
        <v>8.8052914427449364E-2</v>
      </c>
      <c r="CJ53" s="47">
        <v>3282</v>
      </c>
      <c r="CK53" s="47">
        <v>489</v>
      </c>
      <c r="CL53" s="47">
        <v>0.12967382657120127</v>
      </c>
      <c r="CM53" s="108">
        <v>5</v>
      </c>
      <c r="CN53" s="47">
        <v>6.6126344493258604E-2</v>
      </c>
      <c r="CO53" s="47">
        <v>-3.3176613336712162</v>
      </c>
      <c r="CP53" s="47">
        <v>0.52817754885623391</v>
      </c>
      <c r="CQ53" s="47" t="s">
        <v>2760</v>
      </c>
      <c r="CR53" s="106">
        <v>14.461630958645664</v>
      </c>
      <c r="CS53" s="107">
        <v>85962.60718757</v>
      </c>
      <c r="CT53" s="107">
        <v>4.6204933914967709E-2</v>
      </c>
      <c r="CU53" s="107">
        <v>5.6874610186520166E-2</v>
      </c>
      <c r="CV53" s="107">
        <v>0.86022340785078677</v>
      </c>
      <c r="CW53" s="106">
        <v>240.27253823371061</v>
      </c>
      <c r="CX53" s="106">
        <v>542.19622195420015</v>
      </c>
      <c r="CY53" s="106">
        <v>5.3702326369385007</v>
      </c>
      <c r="CZ53" s="106">
        <v>130.2748624697</v>
      </c>
      <c r="DA53" s="107">
        <v>23</v>
      </c>
      <c r="DB53" s="107">
        <v>2237</v>
      </c>
      <c r="DC53" s="107">
        <v>0.58049750578735848</v>
      </c>
      <c r="DD53" s="106">
        <v>2286496</v>
      </c>
      <c r="DE53" s="106">
        <v>2202379</v>
      </c>
      <c r="DF53" s="106">
        <v>-4.5985757246021861E-3</v>
      </c>
      <c r="DG53" s="107">
        <v>0.205139111109892</v>
      </c>
      <c r="DH53" s="107">
        <v>0.21818406887003999</v>
      </c>
      <c r="DI53" s="107">
        <v>193341.91525174899</v>
      </c>
      <c r="DJ53" s="102">
        <v>5967.3588722836303</v>
      </c>
      <c r="DK53" s="102">
        <v>24.598840301762301</v>
      </c>
      <c r="DL53" s="102">
        <v>15.3483498085498</v>
      </c>
      <c r="DM53" s="102">
        <v>11.551056284762</v>
      </c>
      <c r="DN53" s="102">
        <v>-2.3005657915495599</v>
      </c>
      <c r="DO53" s="102">
        <v>2</v>
      </c>
      <c r="DP53" s="103">
        <v>-6</v>
      </c>
      <c r="DQ53" s="103">
        <v>-5.8968058968058967E-3</v>
      </c>
      <c r="DR53" s="103">
        <v>26677.75</v>
      </c>
      <c r="DS53" s="103">
        <v>27364.5</v>
      </c>
      <c r="DT53" s="103">
        <v>2.5742425804275101E-2</v>
      </c>
      <c r="DU53" s="103">
        <v>0.50961943942049093</v>
      </c>
      <c r="DV53" s="103">
        <v>0.43431270441630582</v>
      </c>
      <c r="DW53" s="102">
        <v>314</v>
      </c>
      <c r="DX53" s="102" t="s">
        <v>2814</v>
      </c>
      <c r="DY53" s="102">
        <v>275</v>
      </c>
      <c r="DZ53" s="102" t="s">
        <v>2812</v>
      </c>
      <c r="EA53" s="102">
        <v>307</v>
      </c>
      <c r="EB53" s="103">
        <v>22531.429858586809</v>
      </c>
      <c r="EC53" s="103">
        <v>0.19854103942007151</v>
      </c>
      <c r="ED53" s="103">
        <v>6.2073142322481836</v>
      </c>
      <c r="EE53" s="102">
        <v>8.8479747501315096</v>
      </c>
      <c r="EF53" s="102"/>
      <c r="EG53" s="102"/>
      <c r="EH53" s="103">
        <v>48073</v>
      </c>
      <c r="EI53" s="103">
        <v>0.46659107618352164</v>
      </c>
      <c r="EJ53" s="103">
        <v>48286</v>
      </c>
      <c r="EK53" s="103">
        <v>3.1334134117549602E-2</v>
      </c>
      <c r="EL53" s="103">
        <v>4.1559454191033138</v>
      </c>
      <c r="EM53" s="102">
        <v>66879</v>
      </c>
      <c r="EN53" s="102">
        <v>5847</v>
      </c>
      <c r="EO53" s="102">
        <v>8.7426546449558162E-2</v>
      </c>
      <c r="EP53" s="102">
        <v>4.94475096816639E-2</v>
      </c>
      <c r="EQ53" s="102">
        <v>3.7979036767894256E-2</v>
      </c>
      <c r="ER53" s="102">
        <v>0.43441080896186079</v>
      </c>
      <c r="ES53" s="91">
        <v>0.23899999999999999</v>
      </c>
      <c r="ET53" s="91">
        <v>-1.7000000000000028</v>
      </c>
      <c r="EU53" s="91">
        <v>19000</v>
      </c>
      <c r="EV53" s="91">
        <v>0.20329322355921464</v>
      </c>
      <c r="EW53" s="75">
        <v>12495</v>
      </c>
      <c r="EX53" s="75">
        <v>87.948211284513818</v>
      </c>
      <c r="EY53" s="75" t="s">
        <v>2857</v>
      </c>
      <c r="EZ53" s="75">
        <v>0.68339335734293716</v>
      </c>
      <c r="FA53" s="75">
        <v>0.14653861544617847</v>
      </c>
      <c r="FB53" s="75">
        <v>3.9295718287314929E-2</v>
      </c>
      <c r="FC53" s="75">
        <v>8.6674669867947182E-2</v>
      </c>
      <c r="FD53" s="75">
        <v>4.4097639055622251E-2</v>
      </c>
      <c r="FE53" s="91">
        <v>0.48409090909090907</v>
      </c>
      <c r="FF53" s="91">
        <v>0.51590909090909087</v>
      </c>
      <c r="FG53" s="91" t="e">
        <f>VLOOKUP(A53,#REF!,2,FALSE)</f>
        <v>#REF!</v>
      </c>
      <c r="FH53" s="91" t="e">
        <f>VLOOKUP(A53,#REF!,3,FALSE)</f>
        <v>#REF!</v>
      </c>
      <c r="FI53" s="91" t="e">
        <f>VLOOKUP(A53,#REF!,4,FALSE)</f>
        <v>#REF!</v>
      </c>
      <c r="FJ53" s="91">
        <v>880</v>
      </c>
      <c r="FK53" s="91">
        <v>2.5000000000000001E-2</v>
      </c>
      <c r="FL53" s="91">
        <v>0.36249999999999999</v>
      </c>
      <c r="FM53" s="91">
        <v>0.37727272727272726</v>
      </c>
      <c r="FN53" s="91">
        <v>0.21022727272727273</v>
      </c>
      <c r="FO53" s="91">
        <v>2.5000000000000001E-2</v>
      </c>
      <c r="FP53" s="75">
        <v>0.22440196712931856</v>
      </c>
      <c r="FQ53" s="75">
        <v>1.708665344804132E-2</v>
      </c>
      <c r="FR53" s="92">
        <v>0.13801234196391399</v>
      </c>
    </row>
    <row r="54" spans="1:174">
      <c r="A54" s="88" t="s">
        <v>683</v>
      </c>
      <c r="B54" s="89" t="s">
        <v>684</v>
      </c>
      <c r="C54" s="89" t="s">
        <v>26</v>
      </c>
      <c r="D54" s="89" t="s">
        <v>191</v>
      </c>
      <c r="E54" s="90" t="s">
        <v>27</v>
      </c>
      <c r="F54" s="90" t="s">
        <v>398</v>
      </c>
      <c r="G54" s="90" t="s">
        <v>42</v>
      </c>
      <c r="H54" s="115">
        <v>580163.70615219942</v>
      </c>
      <c r="I54" s="115">
        <v>700300.71854121552</v>
      </c>
      <c r="J54" s="115">
        <v>400453.99370156461</v>
      </c>
      <c r="K54" s="115">
        <v>146447.90156842861</v>
      </c>
      <c r="L54" s="115">
        <v>1827366.3199634079</v>
      </c>
      <c r="M54" s="115">
        <v>5.6757028601529003</v>
      </c>
      <c r="N54" s="115">
        <v>-0.106032501</v>
      </c>
      <c r="O54" s="116">
        <v>1103</v>
      </c>
      <c r="P54" s="116">
        <v>85</v>
      </c>
      <c r="Q54" s="116">
        <v>120</v>
      </c>
      <c r="R54" s="116">
        <v>305</v>
      </c>
      <c r="S54" s="116">
        <v>334</v>
      </c>
      <c r="T54" s="116">
        <v>1947</v>
      </c>
      <c r="U54" s="116">
        <v>0.39999999999999858</v>
      </c>
      <c r="V54" s="116">
        <v>32.600000000000009</v>
      </c>
      <c r="W54" s="115">
        <v>321963</v>
      </c>
      <c r="X54" s="115">
        <v>1.718161185E-2</v>
      </c>
      <c r="Y54" s="115">
        <v>3.2</v>
      </c>
      <c r="Z54" s="116">
        <v>1024248</v>
      </c>
      <c r="AA54" s="116">
        <v>0.64741644601698023</v>
      </c>
      <c r="AB54" s="116">
        <v>216.2</v>
      </c>
      <c r="AC54" s="116">
        <v>222.5</v>
      </c>
      <c r="AD54" s="116">
        <v>233</v>
      </c>
      <c r="AE54" s="115">
        <v>168755.31070000085</v>
      </c>
      <c r="AF54" s="115">
        <v>1.7202376218144837</v>
      </c>
      <c r="AG54" s="115">
        <v>0.13</v>
      </c>
      <c r="AH54" s="115">
        <v>0.14000000000000001</v>
      </c>
      <c r="AI54" s="109">
        <v>289080</v>
      </c>
      <c r="AJ54" s="109">
        <v>302980</v>
      </c>
      <c r="AK54" s="109">
        <v>321963</v>
      </c>
      <c r="AL54" s="109">
        <v>9.8420415871340872E-3</v>
      </c>
      <c r="AM54" s="110">
        <f t="shared" si="1"/>
        <v>32883</v>
      </c>
      <c r="AN54" s="110">
        <v>-1.90233944008944E-3</v>
      </c>
      <c r="AO54" s="110">
        <v>1.1744381027223527E-2</v>
      </c>
      <c r="AP54" s="109">
        <v>77969.253938570037</v>
      </c>
      <c r="AQ54" s="109">
        <v>82469.933859446348</v>
      </c>
      <c r="AR54" s="109">
        <v>161523.81220198362</v>
      </c>
      <c r="AS54" s="109">
        <v>48.27105853660165</v>
      </c>
      <c r="AT54" s="109">
        <v>51.057446413113794</v>
      </c>
      <c r="AU54" s="109">
        <v>99.328504949715679</v>
      </c>
      <c r="AV54" s="110">
        <v>4.9720751475531699</v>
      </c>
      <c r="AW54" s="110">
        <v>5.0420868058431827</v>
      </c>
      <c r="AX54" s="110">
        <v>1.4080973479346249E-2</v>
      </c>
      <c r="AY54" s="109">
        <v>0.89672838912248909</v>
      </c>
      <c r="AZ54" s="109">
        <v>0.88609428920431976</v>
      </c>
      <c r="BA54" s="109">
        <v>0.89112855126010715</v>
      </c>
      <c r="BB54" s="110">
        <v>14748</v>
      </c>
      <c r="BC54" s="110">
        <v>29721</v>
      </c>
      <c r="BD54" s="110">
        <v>1.0152563059397886</v>
      </c>
      <c r="BE54" s="109">
        <v>6.4812918092870694E-2</v>
      </c>
      <c r="BF54" s="109">
        <v>0.18314599535804901</v>
      </c>
      <c r="BG54" s="109">
        <v>0.26143979840744203</v>
      </c>
      <c r="BH54" s="109">
        <v>0.115286653602995</v>
      </c>
      <c r="BI54" s="109">
        <v>7.72230863026791E-2</v>
      </c>
      <c r="BJ54" s="109">
        <v>0.24129477450627601</v>
      </c>
      <c r="BK54" s="109">
        <v>5.6796773729686903E-2</v>
      </c>
      <c r="BL54" s="109" t="s">
        <v>2891</v>
      </c>
      <c r="BM54" s="108">
        <v>100.9</v>
      </c>
      <c r="BN54" s="108">
        <v>0.12314683067884519</v>
      </c>
      <c r="BO54" s="108">
        <v>0.14035485850206342</v>
      </c>
      <c r="BP54" s="108">
        <v>135676</v>
      </c>
      <c r="BQ54" s="108">
        <v>118977</v>
      </c>
      <c r="BR54" s="108">
        <v>146820</v>
      </c>
      <c r="BS54" s="108">
        <v>130722</v>
      </c>
      <c r="BT54" s="108">
        <v>1</v>
      </c>
      <c r="BU54" s="47">
        <v>0.6849916593406401</v>
      </c>
      <c r="BV54" s="47">
        <v>0.81766281172810507</v>
      </c>
      <c r="BW54" s="47">
        <v>0.53018418065962136</v>
      </c>
      <c r="BX54" s="47">
        <v>0.4572240642553127</v>
      </c>
      <c r="BY54" s="47">
        <v>15.835566257822508</v>
      </c>
      <c r="BZ54" s="47">
        <v>0.66574567949084351</v>
      </c>
      <c r="CA54" s="47">
        <v>-2.8237863647251005</v>
      </c>
      <c r="CB54" s="47">
        <v>3.9214031418174256</v>
      </c>
      <c r="CC54" s="47">
        <v>0.25563309809829038</v>
      </c>
      <c r="CD54" s="47">
        <v>4</v>
      </c>
      <c r="CE54" s="108">
        <v>0.49699727227556284</v>
      </c>
      <c r="CF54" s="108">
        <v>0.35471600756519245</v>
      </c>
      <c r="CG54" s="108">
        <v>0.14828672015924471</v>
      </c>
      <c r="CH54" s="47">
        <v>7491</v>
      </c>
      <c r="CI54" s="47">
        <v>0.1298642533936652</v>
      </c>
      <c r="CJ54" s="47">
        <v>2642</v>
      </c>
      <c r="CK54" s="47">
        <v>855</v>
      </c>
      <c r="CL54" s="47">
        <v>0.24449528167000287</v>
      </c>
      <c r="CM54" s="108">
        <v>4</v>
      </c>
      <c r="CN54" s="47">
        <v>0.10140551343601328</v>
      </c>
      <c r="CO54" s="47">
        <v>1.8440398597558527E-2</v>
      </c>
      <c r="CP54" s="47">
        <v>0.53323702561206088</v>
      </c>
      <c r="CQ54" s="47" t="s">
        <v>2760</v>
      </c>
      <c r="CR54" s="106">
        <v>10.229694312704677</v>
      </c>
      <c r="CS54" s="107">
        <v>136075.05318905</v>
      </c>
      <c r="CT54" s="107">
        <v>4.3409481117993302E-2</v>
      </c>
      <c r="CU54" s="107">
        <v>7.0097819357219052E-2</v>
      </c>
      <c r="CV54" s="107">
        <v>0.80462400214832785</v>
      </c>
      <c r="CW54" s="106">
        <v>2987.6013064109939</v>
      </c>
      <c r="CX54" s="106">
        <v>100.6686324955014</v>
      </c>
      <c r="CY54" s="106">
        <v>9.3413758089656262</v>
      </c>
      <c r="CZ54" s="106">
        <v>300.75773795819998</v>
      </c>
      <c r="DA54" s="107">
        <v>49</v>
      </c>
      <c r="DB54" s="107">
        <v>3964</v>
      </c>
      <c r="DC54" s="107">
        <v>0.55164996721247483</v>
      </c>
      <c r="DD54" s="106">
        <v>2135273</v>
      </c>
      <c r="DE54" s="106">
        <v>3658789</v>
      </c>
      <c r="DF54" s="106">
        <v>8.9187424746156582E-2</v>
      </c>
      <c r="DG54" s="107">
        <v>0.15544098787485999</v>
      </c>
      <c r="DH54" s="107">
        <v>0.29868107861224102</v>
      </c>
      <c r="DI54" s="107">
        <v>265509.32605177298</v>
      </c>
      <c r="DJ54" s="102">
        <v>8790.0075423558301</v>
      </c>
      <c r="DK54" s="102">
        <v>27.301297175003999</v>
      </c>
      <c r="DL54" s="102">
        <v>20.202864205004499</v>
      </c>
      <c r="DM54" s="102">
        <v>2.5242493980065501</v>
      </c>
      <c r="DN54" s="102">
        <v>4.5741835719929496</v>
      </c>
      <c r="DO54" s="102">
        <v>3</v>
      </c>
      <c r="DP54" s="103">
        <v>-369.75</v>
      </c>
      <c r="DQ54" s="103">
        <v>-0.12038092137392151</v>
      </c>
      <c r="DR54" s="103">
        <v>42453.5</v>
      </c>
      <c r="DS54" s="103">
        <v>41564.25</v>
      </c>
      <c r="DT54" s="103">
        <v>-2.0946447289387209E-2</v>
      </c>
      <c r="DU54" s="103">
        <v>0.4128163755638522</v>
      </c>
      <c r="DV54" s="103">
        <v>0.32624190259658242</v>
      </c>
      <c r="DW54" s="102">
        <v>346</v>
      </c>
      <c r="DX54" s="102" t="s">
        <v>2812</v>
      </c>
      <c r="DY54" s="102">
        <v>372</v>
      </c>
      <c r="DZ54" s="102" t="s">
        <v>2813</v>
      </c>
      <c r="EA54" s="102">
        <v>412</v>
      </c>
      <c r="EB54" s="103">
        <v>19734.36988387175</v>
      </c>
      <c r="EC54" s="103">
        <v>9.2055369720684566E-2</v>
      </c>
      <c r="ED54" s="103">
        <v>6.7359291559545804</v>
      </c>
      <c r="EE54" s="102">
        <v>25.213675213675209</v>
      </c>
      <c r="EF54" s="102">
        <v>26.820512820512821</v>
      </c>
      <c r="EG54" s="102">
        <v>1.6068376068376069</v>
      </c>
      <c r="EH54" s="103">
        <v>19915</v>
      </c>
      <c r="EI54" s="103">
        <v>0.12587582894574159</v>
      </c>
      <c r="EJ54" s="103">
        <v>17217</v>
      </c>
      <c r="EK54" s="103">
        <v>0.16332694429923911</v>
      </c>
      <c r="EL54" s="103">
        <v>12.678040244969379</v>
      </c>
      <c r="EM54" s="102">
        <v>197039</v>
      </c>
      <c r="EN54" s="102">
        <v>15775</v>
      </c>
      <c r="EO54" s="102">
        <v>8.0060292632423022E-2</v>
      </c>
      <c r="EP54" s="102">
        <v>5.8825917711722048E-2</v>
      </c>
      <c r="EQ54" s="102">
        <v>2.1234374920700978E-2</v>
      </c>
      <c r="ER54" s="102">
        <v>0.26522979397781299</v>
      </c>
      <c r="ES54" s="91">
        <v>0.125</v>
      </c>
      <c r="ET54" s="91">
        <v>0.69999999999999929</v>
      </c>
      <c r="EU54" s="91">
        <v>23360</v>
      </c>
      <c r="EV54" s="91">
        <v>0.16858429214607296</v>
      </c>
      <c r="EW54" s="75">
        <v>14088</v>
      </c>
      <c r="EX54" s="75">
        <v>113.75427314026125</v>
      </c>
      <c r="EY54" s="75" t="s">
        <v>2854</v>
      </c>
      <c r="EZ54" s="75">
        <v>3.7549687677455992E-2</v>
      </c>
      <c r="FA54" s="75">
        <v>7.5596252129471894E-2</v>
      </c>
      <c r="FB54" s="75">
        <v>0.23459681998864285</v>
      </c>
      <c r="FC54" s="75">
        <v>0.25489778534923341</v>
      </c>
      <c r="FD54" s="75">
        <v>0.39735945485519591</v>
      </c>
      <c r="FE54" s="91">
        <v>0.41007512152010606</v>
      </c>
      <c r="FF54" s="91">
        <v>0.58992487847989394</v>
      </c>
      <c r="FG54" s="91" t="e">
        <f>VLOOKUP(A54,#REF!,2,FALSE)</f>
        <v>#REF!</v>
      </c>
      <c r="FH54" s="91" t="e">
        <f>VLOOKUP(A54,#REF!,3,FALSE)</f>
        <v>#REF!</v>
      </c>
      <c r="FI54" s="91" t="e">
        <f>VLOOKUP(A54,#REF!,4,FALSE)</f>
        <v>#REF!</v>
      </c>
      <c r="FJ54" s="91">
        <v>2263</v>
      </c>
      <c r="FK54" s="91">
        <v>4.2863455589924881E-2</v>
      </c>
      <c r="FL54" s="91">
        <v>0.43482103402562972</v>
      </c>
      <c r="FM54" s="91">
        <v>0.40300486080424214</v>
      </c>
      <c r="FN54" s="91">
        <v>0.1095890410958904</v>
      </c>
      <c r="FO54" s="91">
        <v>9.7216084843128586E-3</v>
      </c>
      <c r="FP54" s="75">
        <v>1.570677375971773E-2</v>
      </c>
      <c r="FQ54" s="75">
        <v>1.8728860148526383E-3</v>
      </c>
      <c r="FR54" s="92">
        <v>0.23334358295829025</v>
      </c>
    </row>
    <row r="55" spans="1:174">
      <c r="A55" s="88" t="s">
        <v>1021</v>
      </c>
      <c r="B55" s="89" t="s">
        <v>1022</v>
      </c>
      <c r="C55" s="89" t="s">
        <v>26</v>
      </c>
      <c r="D55" s="89" t="s">
        <v>191</v>
      </c>
      <c r="E55" s="90" t="s">
        <v>27</v>
      </c>
      <c r="F55" s="90" t="s">
        <v>58</v>
      </c>
      <c r="G55" s="90" t="s">
        <v>42</v>
      </c>
      <c r="H55" s="115">
        <v>28018.489648563442</v>
      </c>
      <c r="I55" s="115">
        <v>181521.86211075279</v>
      </c>
      <c r="J55" s="115">
        <v>280214.81547064101</v>
      </c>
      <c r="K55" s="115">
        <v>103381.5656177067</v>
      </c>
      <c r="L55" s="115">
        <v>593136.73284766404</v>
      </c>
      <c r="M55" s="115">
        <v>3.3281714586580629</v>
      </c>
      <c r="N55" s="115">
        <v>-0.32839116299999999</v>
      </c>
      <c r="O55" s="116">
        <v>131</v>
      </c>
      <c r="P55" s="116">
        <v>56</v>
      </c>
      <c r="Q55" s="116">
        <v>98</v>
      </c>
      <c r="R55" s="116"/>
      <c r="S55" s="116">
        <v>65</v>
      </c>
      <c r="T55" s="116">
        <v>350</v>
      </c>
      <c r="U55" s="116">
        <v>1.2999999999999998</v>
      </c>
      <c r="V55" s="116">
        <v>14.500000000000014</v>
      </c>
      <c r="W55" s="115">
        <v>178217</v>
      </c>
      <c r="X55" s="115">
        <v>6.28340754E-3</v>
      </c>
      <c r="Y55" s="115">
        <v>3</v>
      </c>
      <c r="Z55" s="116">
        <v>27332</v>
      </c>
      <c r="AA55" s="116">
        <v>0</v>
      </c>
      <c r="AB55" s="116">
        <v>249.9</v>
      </c>
      <c r="AC55" s="116">
        <v>251.3</v>
      </c>
      <c r="AD55" s="116">
        <v>259.5</v>
      </c>
      <c r="AE55" s="115">
        <v>20740.672300000002</v>
      </c>
      <c r="AF55" s="115">
        <v>0.42764272783505158</v>
      </c>
      <c r="AG55" s="115">
        <v>0.23</v>
      </c>
      <c r="AH55" s="115">
        <v>0.18</v>
      </c>
      <c r="AI55" s="109">
        <v>161935</v>
      </c>
      <c r="AJ55" s="109">
        <v>167675</v>
      </c>
      <c r="AK55" s="109">
        <v>178217</v>
      </c>
      <c r="AL55" s="109">
        <v>8.7477571059910719E-3</v>
      </c>
      <c r="AM55" s="110">
        <f t="shared" si="1"/>
        <v>16282</v>
      </c>
      <c r="AN55" s="110">
        <v>-7.1326114913239369E-4</v>
      </c>
      <c r="AO55" s="110">
        <v>9.4610182551234656E-3</v>
      </c>
      <c r="AP55" s="109">
        <v>49074.950592239373</v>
      </c>
      <c r="AQ55" s="109">
        <v>44847.535648122554</v>
      </c>
      <c r="AR55" s="109">
        <v>84294.513759638066</v>
      </c>
      <c r="AS55" s="109">
        <v>58.218439615387474</v>
      </c>
      <c r="AT55" s="109">
        <v>53.203386137327094</v>
      </c>
      <c r="AU55" s="109">
        <v>111.42182575271433</v>
      </c>
      <c r="AV55" s="110">
        <v>5.4135844573719689</v>
      </c>
      <c r="AW55" s="110">
        <v>5.8665303089101375</v>
      </c>
      <c r="AX55" s="110">
        <v>8.3668381846591103E-2</v>
      </c>
      <c r="AY55" s="109">
        <v>0.90422241255812674</v>
      </c>
      <c r="AZ55" s="109">
        <v>0.88067904503803651</v>
      </c>
      <c r="BA55" s="109">
        <v>0.8923116643266491</v>
      </c>
      <c r="BB55" s="110">
        <v>7186</v>
      </c>
      <c r="BC55" s="110">
        <v>16898</v>
      </c>
      <c r="BD55" s="110">
        <v>1.3515168382966878</v>
      </c>
      <c r="BE55" s="109">
        <v>9.1365607426053E-2</v>
      </c>
      <c r="BF55" s="109">
        <v>0.20091766622920901</v>
      </c>
      <c r="BG55" s="109">
        <v>0.25890334229491901</v>
      </c>
      <c r="BH55" s="109">
        <v>7.7166738722456205E-2</v>
      </c>
      <c r="BI55" s="109">
        <v>6.2617490193811604E-2</v>
      </c>
      <c r="BJ55" s="109">
        <v>0.24697055309368901</v>
      </c>
      <c r="BK55" s="109">
        <v>6.20586020398625E-2</v>
      </c>
      <c r="BL55" s="109" t="s">
        <v>2891</v>
      </c>
      <c r="BM55" s="108">
        <v>119.3</v>
      </c>
      <c r="BN55" s="108">
        <v>9.2396867996569196E-2</v>
      </c>
      <c r="BO55" s="108">
        <v>0.11238562524864076</v>
      </c>
      <c r="BP55" s="108">
        <v>83885</v>
      </c>
      <c r="BQ55" s="108">
        <v>75410</v>
      </c>
      <c r="BR55" s="108">
        <v>78965</v>
      </c>
      <c r="BS55" s="108">
        <v>72286</v>
      </c>
      <c r="BT55" s="108">
        <v>1</v>
      </c>
      <c r="BU55" s="47">
        <v>0.64243375308899686</v>
      </c>
      <c r="BV55" s="47">
        <v>0.78189246089077546</v>
      </c>
      <c r="BW55" s="47">
        <v>0.50564921058226076</v>
      </c>
      <c r="BX55" s="47">
        <v>0.88753501469316376</v>
      </c>
      <c r="BY55" s="47">
        <v>13.43874986046818</v>
      </c>
      <c r="BZ55" s="47">
        <v>0.62880802208226227</v>
      </c>
      <c r="CA55" s="47">
        <v>-1.6359092368952943</v>
      </c>
      <c r="CB55" s="47">
        <v>2.814167233084941</v>
      </c>
      <c r="CC55" s="47">
        <v>0.24120075352128204</v>
      </c>
      <c r="CD55" s="47">
        <v>4</v>
      </c>
      <c r="CE55" s="108">
        <v>0.42795579119603377</v>
      </c>
      <c r="CF55" s="108">
        <v>0.41305828842901277</v>
      </c>
      <c r="CG55" s="108">
        <v>0.15898592037495343</v>
      </c>
      <c r="CH55" s="47">
        <v>14409</v>
      </c>
      <c r="CI55" s="47">
        <v>1.9528762470812991E-2</v>
      </c>
      <c r="CJ55" s="47">
        <v>5942</v>
      </c>
      <c r="CK55" s="47">
        <v>1950</v>
      </c>
      <c r="CL55" s="47">
        <v>0.24708565636087176</v>
      </c>
      <c r="CM55" s="108">
        <v>4</v>
      </c>
      <c r="CN55" s="47">
        <v>0.15043455184767465</v>
      </c>
      <c r="CO55" s="47">
        <v>-0.32386861319947258</v>
      </c>
      <c r="CP55" s="47">
        <v>0.48215351953824714</v>
      </c>
      <c r="CQ55" s="47" t="s">
        <v>2761</v>
      </c>
      <c r="CR55" s="106">
        <v>10.796127658256284</v>
      </c>
      <c r="CS55" s="107">
        <v>70755.500237329994</v>
      </c>
      <c r="CT55" s="107">
        <v>7.4236281083753256E-2</v>
      </c>
      <c r="CU55" s="107">
        <v>0.1506764194490883</v>
      </c>
      <c r="CV55" s="107">
        <v>0.71459078335629278</v>
      </c>
      <c r="CW55" s="106">
        <v>331.2196733559129</v>
      </c>
      <c r="CX55" s="106">
        <v>979.27445883119083</v>
      </c>
      <c r="CY55" s="106">
        <v>18.200001480212325</v>
      </c>
      <c r="CZ55" s="106">
        <v>324.35496637990002</v>
      </c>
      <c r="DA55" s="107">
        <v>149</v>
      </c>
      <c r="DB55" s="107">
        <v>2916</v>
      </c>
      <c r="DC55" s="107">
        <v>0.34635666657618214</v>
      </c>
      <c r="DD55" s="106">
        <v>2080207</v>
      </c>
      <c r="DE55" s="106">
        <v>3201695</v>
      </c>
      <c r="DF55" s="106">
        <v>6.7390408742976055E-2</v>
      </c>
      <c r="DG55" s="107">
        <v>0.150607057460653</v>
      </c>
      <c r="DH55" s="107">
        <v>0.30346791548851598</v>
      </c>
      <c r="DI55" s="107">
        <v>147151.73538668401</v>
      </c>
      <c r="DJ55" s="102">
        <v>6903.8712217982302</v>
      </c>
      <c r="DK55" s="102">
        <v>38.738567150149699</v>
      </c>
      <c r="DL55" s="102">
        <v>9.57129140426437</v>
      </c>
      <c r="DM55" s="102">
        <v>9.7623463692947805</v>
      </c>
      <c r="DN55" s="102">
        <v>19.404929376590498</v>
      </c>
      <c r="DO55" s="102">
        <v>1</v>
      </c>
      <c r="DP55" s="103">
        <v>-794.75</v>
      </c>
      <c r="DQ55" s="103">
        <v>-0.36473152822395588</v>
      </c>
      <c r="DR55" s="103">
        <v>42453.5</v>
      </c>
      <c r="DS55" s="103">
        <v>41564.25</v>
      </c>
      <c r="DT55" s="103">
        <v>-2.0946447289387209E-2</v>
      </c>
      <c r="DU55" s="103">
        <v>0.4128163755638522</v>
      </c>
      <c r="DV55" s="103">
        <v>0.32624190259658242</v>
      </c>
      <c r="DW55" s="102">
        <v>192</v>
      </c>
      <c r="DX55" s="102" t="s">
        <v>2812</v>
      </c>
      <c r="DY55" s="102">
        <v>187</v>
      </c>
      <c r="DZ55" s="102" t="s">
        <v>2814</v>
      </c>
      <c r="EA55" s="102">
        <v>272</v>
      </c>
      <c r="EB55" s="103">
        <v>13542.906863995589</v>
      </c>
      <c r="EC55" s="103">
        <v>0.1244317872801374</v>
      </c>
      <c r="ED55" s="103">
        <v>5.903345823457693</v>
      </c>
      <c r="EE55" s="102">
        <v>22.149302707137</v>
      </c>
      <c r="EF55" s="102">
        <v>25.430680885972109</v>
      </c>
      <c r="EG55" s="102">
        <v>3.2813781788351108</v>
      </c>
      <c r="EH55" s="103">
        <v>18293</v>
      </c>
      <c r="EI55" s="103">
        <v>0.20322386479185117</v>
      </c>
      <c r="EJ55" s="103">
        <v>16234</v>
      </c>
      <c r="EK55" s="103">
        <v>0.11506714303314032</v>
      </c>
      <c r="EL55" s="103">
        <v>8.1242774566473983</v>
      </c>
      <c r="EM55" s="102">
        <v>91475</v>
      </c>
      <c r="EN55" s="102">
        <v>6414</v>
      </c>
      <c r="EO55" s="102">
        <v>7.0117518447663299E-2</v>
      </c>
      <c r="EP55" s="102">
        <v>5.6835200874555888E-2</v>
      </c>
      <c r="EQ55" s="102">
        <v>1.3282317573107407E-2</v>
      </c>
      <c r="ER55" s="102">
        <v>0.18942937324602432</v>
      </c>
      <c r="ES55" s="91">
        <v>0.12</v>
      </c>
      <c r="ET55" s="91">
        <v>0.59999999999999964</v>
      </c>
      <c r="EU55" s="91">
        <v>24360</v>
      </c>
      <c r="EV55" s="91">
        <v>0.1808046534173533</v>
      </c>
      <c r="EW55" s="75">
        <v>7734</v>
      </c>
      <c r="EX55" s="75">
        <v>115.97774760796483</v>
      </c>
      <c r="EY55" s="75" t="s">
        <v>2854</v>
      </c>
      <c r="EZ55" s="75">
        <v>6.1158520817170936E-2</v>
      </c>
      <c r="FA55" s="75"/>
      <c r="FB55" s="75">
        <v>0.11404189294026378</v>
      </c>
      <c r="FC55" s="75">
        <v>0.34316007240755103</v>
      </c>
      <c r="FD55" s="75">
        <v>0.48163951383501424</v>
      </c>
      <c r="FE55" s="91">
        <v>0.4682926829268293</v>
      </c>
      <c r="FF55" s="91">
        <v>0.53170731707317076</v>
      </c>
      <c r="FG55" s="91" t="e">
        <f>VLOOKUP(A55,#REF!,2,FALSE)</f>
        <v>#REF!</v>
      </c>
      <c r="FH55" s="91" t="e">
        <f>VLOOKUP(A55,#REF!,3,FALSE)</f>
        <v>#REF!</v>
      </c>
      <c r="FI55" s="91" t="e">
        <f>VLOOKUP(A55,#REF!,4,FALSE)</f>
        <v>#REF!</v>
      </c>
      <c r="FJ55" s="91">
        <v>615</v>
      </c>
      <c r="FK55" s="91">
        <v>1.1382113821138212E-2</v>
      </c>
      <c r="FL55" s="91">
        <v>0.34959349593495936</v>
      </c>
      <c r="FM55" s="91">
        <v>0.39349593495934959</v>
      </c>
      <c r="FN55" s="91">
        <v>0.22113821138211381</v>
      </c>
      <c r="FO55" s="91">
        <v>2.4390243902439025E-2</v>
      </c>
      <c r="FP55" s="75">
        <v>7.9734256552405208E-2</v>
      </c>
      <c r="FQ55" s="75">
        <v>5.1678571628969178E-3</v>
      </c>
      <c r="FR55" s="92">
        <v>0.19684429655981192</v>
      </c>
    </row>
    <row r="56" spans="1:174">
      <c r="A56" s="88" t="s">
        <v>2599</v>
      </c>
      <c r="B56" s="89" t="s">
        <v>2600</v>
      </c>
      <c r="C56" s="89" t="s">
        <v>574</v>
      </c>
      <c r="D56" s="89" t="s">
        <v>191</v>
      </c>
      <c r="E56" s="90" t="s">
        <v>27</v>
      </c>
      <c r="F56" s="90" t="s">
        <v>224</v>
      </c>
      <c r="G56" s="90" t="s">
        <v>52</v>
      </c>
      <c r="H56" s="115">
        <v>25888.372275144429</v>
      </c>
      <c r="I56" s="115">
        <v>943913.36957651342</v>
      </c>
      <c r="J56" s="115">
        <v>371137.77201587253</v>
      </c>
      <c r="K56" s="115">
        <v>8975806.2080432363</v>
      </c>
      <c r="L56" s="115">
        <v>10316745.721910769</v>
      </c>
      <c r="M56" s="115">
        <v>53.578454469451501</v>
      </c>
      <c r="N56" s="115">
        <v>-9.9998232100000001E-2</v>
      </c>
      <c r="O56" s="116">
        <v>64</v>
      </c>
      <c r="P56" s="116">
        <v>17</v>
      </c>
      <c r="Q56" s="116">
        <v>84</v>
      </c>
      <c r="R56" s="116">
        <v>5</v>
      </c>
      <c r="S56" s="116"/>
      <c r="T56" s="116">
        <v>170</v>
      </c>
      <c r="U56" s="116">
        <v>0.89999999999999947</v>
      </c>
      <c r="V56" s="116">
        <v>15</v>
      </c>
      <c r="W56" s="115">
        <v>192554</v>
      </c>
      <c r="X56" s="115">
        <v>1.1976970330000001E-2</v>
      </c>
      <c r="Y56" s="115">
        <v>0.2</v>
      </c>
      <c r="Z56" s="116">
        <v>454</v>
      </c>
      <c r="AA56" s="116"/>
      <c r="AB56" s="116">
        <v>241.7</v>
      </c>
      <c r="AC56" s="116">
        <v>242.1</v>
      </c>
      <c r="AD56" s="116">
        <v>247.1</v>
      </c>
      <c r="AE56" s="115">
        <v>12747.102199999994</v>
      </c>
      <c r="AF56" s="115">
        <v>0.23693498513011141</v>
      </c>
      <c r="AG56" s="115">
        <v>0.1</v>
      </c>
      <c r="AH56" s="115">
        <v>0.09</v>
      </c>
      <c r="AI56" s="109">
        <v>201932</v>
      </c>
      <c r="AJ56" s="109">
        <v>199893</v>
      </c>
      <c r="AK56" s="109">
        <v>192554</v>
      </c>
      <c r="AL56" s="109">
        <v>-4.3137935832007201E-3</v>
      </c>
      <c r="AM56" s="110">
        <f t="shared" si="1"/>
        <v>-9378</v>
      </c>
      <c r="AN56" s="110">
        <v>2.3611202962243727E-3</v>
      </c>
      <c r="AO56" s="110">
        <v>-6.6749138794250928E-3</v>
      </c>
      <c r="AP56" s="109">
        <v>57558.635813160181</v>
      </c>
      <c r="AQ56" s="109">
        <v>39561.340905258716</v>
      </c>
      <c r="AR56" s="109">
        <v>95434.023281581118</v>
      </c>
      <c r="AS56" s="109">
        <v>60.312490067962031</v>
      </c>
      <c r="AT56" s="109">
        <v>41.45412667820964</v>
      </c>
      <c r="AU56" s="109">
        <v>101.76661674617151</v>
      </c>
      <c r="AV56" s="110">
        <v>4.4692304005140988</v>
      </c>
      <c r="AW56" s="110">
        <v>3.5672315724473314</v>
      </c>
      <c r="AX56" s="110">
        <v>-0.20182419504776702</v>
      </c>
      <c r="AY56" s="109">
        <v>1.3090154175976554</v>
      </c>
      <c r="AZ56" s="109">
        <v>1.1858184209725995</v>
      </c>
      <c r="BA56" s="109">
        <v>1.24656990361725</v>
      </c>
      <c r="BB56" s="110">
        <v>5373</v>
      </c>
      <c r="BC56" s="110">
        <v>10734</v>
      </c>
      <c r="BD56" s="110">
        <v>0.99776661083193741</v>
      </c>
      <c r="BE56" s="109">
        <v>4.8766741918206499E-2</v>
      </c>
      <c r="BF56" s="109">
        <v>0.12878719239642</v>
      </c>
      <c r="BG56" s="109">
        <v>0.26967473550369703</v>
      </c>
      <c r="BH56" s="109">
        <v>3.9813974102995399E-2</v>
      </c>
      <c r="BI56" s="109">
        <v>0.121221381116234</v>
      </c>
      <c r="BJ56" s="109">
        <v>0.30955299644415302</v>
      </c>
      <c r="BK56" s="109">
        <v>8.2182978518294397E-2</v>
      </c>
      <c r="BL56" s="109" t="s">
        <v>2890</v>
      </c>
      <c r="BM56" s="108">
        <v>119.5</v>
      </c>
      <c r="BN56" s="108">
        <v>-5.4641617912928257E-2</v>
      </c>
      <c r="BO56" s="108">
        <v>-2.6548059149722737E-2</v>
      </c>
      <c r="BP56" s="108">
        <v>84262</v>
      </c>
      <c r="BQ56" s="108">
        <v>86560</v>
      </c>
      <c r="BR56" s="108">
        <v>84187</v>
      </c>
      <c r="BS56" s="108">
        <v>89053</v>
      </c>
      <c r="BT56" s="108">
        <v>5</v>
      </c>
      <c r="BU56" s="47">
        <v>0.58880543187465828</v>
      </c>
      <c r="BV56" s="47">
        <v>0.70957512627978336</v>
      </c>
      <c r="BW56" s="47">
        <v>0.43424097958790497</v>
      </c>
      <c r="BX56" s="47">
        <v>1.4219508938232983</v>
      </c>
      <c r="BY56" s="47">
        <v>13.062863433782656</v>
      </c>
      <c r="BZ56" s="47">
        <v>0.55309497818323139</v>
      </c>
      <c r="CA56" s="47">
        <v>-6.1426130514129316</v>
      </c>
      <c r="CB56" s="47">
        <v>7.2189769982023311</v>
      </c>
      <c r="CC56" s="47">
        <v>0.33704286480668078</v>
      </c>
      <c r="CD56" s="47">
        <v>2</v>
      </c>
      <c r="CE56" s="108">
        <v>0.41712180414000144</v>
      </c>
      <c r="CF56" s="108">
        <v>0.34160730972175196</v>
      </c>
      <c r="CG56" s="108">
        <v>0.24127088613824663</v>
      </c>
      <c r="CH56" s="47">
        <v>5366</v>
      </c>
      <c r="CI56" s="47">
        <v>2.8560475368986E-2</v>
      </c>
      <c r="CJ56" s="47">
        <v>2373</v>
      </c>
      <c r="CK56" s="47">
        <v>1258</v>
      </c>
      <c r="CL56" s="47">
        <v>0.34646103001927842</v>
      </c>
      <c r="CM56" s="108">
        <v>5</v>
      </c>
      <c r="CN56" s="47">
        <v>0.10793613875367568</v>
      </c>
      <c r="CO56" s="47">
        <v>-1.6438721610323146</v>
      </c>
      <c r="CP56" s="47">
        <v>0.43418669945010213</v>
      </c>
      <c r="CQ56" s="47" t="s">
        <v>2761</v>
      </c>
      <c r="CR56" s="106">
        <v>10.92223392861073</v>
      </c>
      <c r="CS56" s="107">
        <v>70836.101340709996</v>
      </c>
      <c r="CT56" s="107">
        <v>9.7458356089714246E-2</v>
      </c>
      <c r="CU56" s="107">
        <v>9.1079832866693078E-2</v>
      </c>
      <c r="CV56" s="107">
        <v>0.77370997583462808</v>
      </c>
      <c r="CW56" s="106">
        <v>293.59218441105759</v>
      </c>
      <c r="CX56" s="106">
        <v>1326.031878527338</v>
      </c>
      <c r="CY56" s="106">
        <v>20.218359307804562</v>
      </c>
      <c r="CZ56" s="106">
        <v>389.3125958155</v>
      </c>
      <c r="DA56" s="107">
        <v>37</v>
      </c>
      <c r="DB56" s="107">
        <v>2191</v>
      </c>
      <c r="DC56" s="107">
        <v>0.50398694107657849</v>
      </c>
      <c r="DD56" s="106">
        <v>1975625</v>
      </c>
      <c r="DE56" s="106">
        <v>2304354</v>
      </c>
      <c r="DF56" s="106">
        <v>2.0799050933248971E-2</v>
      </c>
      <c r="DG56" s="107">
        <v>0.19326984551574403</v>
      </c>
      <c r="DH56" s="107">
        <v>0.247768195478346</v>
      </c>
      <c r="DI56" s="107">
        <v>160093.82200066099</v>
      </c>
      <c r="DJ56" s="102">
        <v>6293.3447487133999</v>
      </c>
      <c r="DK56" s="102">
        <v>32.683531626003102</v>
      </c>
      <c r="DL56" s="102">
        <v>19.418409609327899</v>
      </c>
      <c r="DM56" s="102">
        <v>6.8399968074177302</v>
      </c>
      <c r="DN56" s="102">
        <v>6.42512520925745</v>
      </c>
      <c r="DO56" s="102">
        <v>3</v>
      </c>
      <c r="DP56" s="103">
        <v>214.75</v>
      </c>
      <c r="DQ56" s="103">
        <v>0.36460101867572159</v>
      </c>
      <c r="DR56" s="103">
        <v>26677.75</v>
      </c>
      <c r="DS56" s="103">
        <v>27364.5</v>
      </c>
      <c r="DT56" s="103">
        <v>2.5742425804275101E-2</v>
      </c>
      <c r="DU56" s="103">
        <v>0.50961943942049093</v>
      </c>
      <c r="DV56" s="103">
        <v>0.43431270441630582</v>
      </c>
      <c r="DW56" s="102">
        <v>190</v>
      </c>
      <c r="DX56" s="102" t="s">
        <v>2814</v>
      </c>
      <c r="DY56" s="102">
        <v>180</v>
      </c>
      <c r="DZ56" s="102" t="s">
        <v>2812</v>
      </c>
      <c r="EA56" s="102">
        <v>186</v>
      </c>
      <c r="EB56" s="103">
        <v>18199.574973232</v>
      </c>
      <c r="EC56" s="103">
        <v>0.18691728176108949</v>
      </c>
      <c r="ED56" s="103">
        <v>6.5238702096369678</v>
      </c>
      <c r="EE56" s="102">
        <v>12.50605913717887</v>
      </c>
      <c r="EF56" s="102">
        <v>24.391662627241882</v>
      </c>
      <c r="EG56" s="102">
        <v>11.885603490063019</v>
      </c>
      <c r="EH56" s="103">
        <v>29431</v>
      </c>
      <c r="EI56" s="103">
        <v>0.33979242910232343</v>
      </c>
      <c r="EJ56" s="103">
        <v>29143</v>
      </c>
      <c r="EK56" s="103">
        <v>3.8671379061867343E-2</v>
      </c>
      <c r="EL56" s="103">
        <v>4.9904666332162568</v>
      </c>
      <c r="EM56" s="102">
        <v>69108</v>
      </c>
      <c r="EN56" s="102">
        <v>5309</v>
      </c>
      <c r="EO56" s="102">
        <v>7.6821786189732011E-2</v>
      </c>
      <c r="EP56" s="102">
        <v>4.3916767957400009E-2</v>
      </c>
      <c r="EQ56" s="102">
        <v>3.2905018232332002E-2</v>
      </c>
      <c r="ER56" s="102">
        <v>0.42832925221322282</v>
      </c>
      <c r="ES56" s="91">
        <v>0.19500000000000001</v>
      </c>
      <c r="ET56" s="91">
        <v>1.3000000000000007</v>
      </c>
      <c r="EU56" s="91">
        <v>20620</v>
      </c>
      <c r="EV56" s="91">
        <v>0.17963386727688779</v>
      </c>
      <c r="EW56" s="75">
        <v>10018</v>
      </c>
      <c r="EX56" s="75">
        <v>94.418077460570984</v>
      </c>
      <c r="EY56" s="75" t="s">
        <v>2856</v>
      </c>
      <c r="EZ56" s="75">
        <v>0.5310441205829507</v>
      </c>
      <c r="FA56" s="75">
        <v>0.1078059492912757</v>
      </c>
      <c r="FB56" s="75">
        <v>0.20592932721102017</v>
      </c>
      <c r="FC56" s="75">
        <v>6.2188061489319227E-2</v>
      </c>
      <c r="FD56" s="75">
        <v>9.3032541425434212E-2</v>
      </c>
      <c r="FE56" s="91">
        <v>0.47751605995717344</v>
      </c>
      <c r="FF56" s="91">
        <v>0.5224839400428265</v>
      </c>
      <c r="FG56" s="91" t="e">
        <f>VLOOKUP(A56,#REF!,2,FALSE)</f>
        <v>#REF!</v>
      </c>
      <c r="FH56" s="91" t="e">
        <f>VLOOKUP(A56,#REF!,3,FALSE)</f>
        <v>#REF!</v>
      </c>
      <c r="FI56" s="91" t="e">
        <f>VLOOKUP(A56,#REF!,4,FALSE)</f>
        <v>#REF!</v>
      </c>
      <c r="FJ56" s="91">
        <v>467</v>
      </c>
      <c r="FK56" s="91">
        <v>3.4261241970021415E-2</v>
      </c>
      <c r="FL56" s="91">
        <v>0.40471092077087795</v>
      </c>
      <c r="FM56" s="91">
        <v>0.36402569593147749</v>
      </c>
      <c r="FN56" s="91">
        <v>0.1670235546038544</v>
      </c>
      <c r="FO56" s="91">
        <v>2.9978586723768737E-2</v>
      </c>
      <c r="FP56" s="75">
        <v>0.16058352462166456</v>
      </c>
      <c r="FQ56" s="75">
        <v>1.3445578902541624E-2</v>
      </c>
      <c r="FR56" s="92">
        <v>0.17949250599831734</v>
      </c>
    </row>
    <row r="57" spans="1:174">
      <c r="A57" s="88" t="s">
        <v>2451</v>
      </c>
      <c r="B57" s="89" t="s">
        <v>2452</v>
      </c>
      <c r="C57" s="89" t="s">
        <v>574</v>
      </c>
      <c r="D57" s="89" t="s">
        <v>191</v>
      </c>
      <c r="E57" s="90" t="s">
        <v>27</v>
      </c>
      <c r="F57" s="90" t="s">
        <v>33</v>
      </c>
      <c r="G57" s="90" t="s">
        <v>81</v>
      </c>
      <c r="H57" s="115">
        <v>114678.23896777131</v>
      </c>
      <c r="I57" s="115">
        <v>1842117.1314833169</v>
      </c>
      <c r="J57" s="115">
        <v>940817.76984464435</v>
      </c>
      <c r="K57" s="115">
        <v>2888738.0853382349</v>
      </c>
      <c r="L57" s="115">
        <v>5786351.2256339705</v>
      </c>
      <c r="M57" s="115">
        <v>21.75835339059239</v>
      </c>
      <c r="N57" s="115">
        <v>-0.32869136180000003</v>
      </c>
      <c r="O57" s="116">
        <v>294</v>
      </c>
      <c r="P57" s="116">
        <v>89</v>
      </c>
      <c r="Q57" s="116">
        <v>2</v>
      </c>
      <c r="R57" s="116"/>
      <c r="S57" s="116">
        <v>64</v>
      </c>
      <c r="T57" s="116">
        <v>449</v>
      </c>
      <c r="U57" s="116">
        <v>1.1000000000000005</v>
      </c>
      <c r="V57" s="116">
        <v>21.600000000000009</v>
      </c>
      <c r="W57" s="115">
        <v>265937</v>
      </c>
      <c r="X57" s="115">
        <v>2.1586309959999998E-2</v>
      </c>
      <c r="Y57" s="115">
        <v>0.7</v>
      </c>
      <c r="Z57" s="116">
        <v>71842</v>
      </c>
      <c r="AA57" s="116">
        <v>0.54122936443862923</v>
      </c>
      <c r="AB57" s="116">
        <v>231.5</v>
      </c>
      <c r="AC57" s="116">
        <v>233.5</v>
      </c>
      <c r="AD57" s="116">
        <v>238.2</v>
      </c>
      <c r="AE57" s="115">
        <v>27301.386200000026</v>
      </c>
      <c r="AF57" s="115">
        <v>0.33830714002478346</v>
      </c>
      <c r="AG57" s="115">
        <v>0.15</v>
      </c>
      <c r="AH57" s="115">
        <v>0.22</v>
      </c>
      <c r="AI57" s="109">
        <v>273318</v>
      </c>
      <c r="AJ57" s="109">
        <v>271003</v>
      </c>
      <c r="AK57" s="109">
        <v>265937</v>
      </c>
      <c r="AL57" s="109">
        <v>-2.4856795542871346E-3</v>
      </c>
      <c r="AM57" s="110">
        <f t="shared" si="1"/>
        <v>-7381</v>
      </c>
      <c r="AN57" s="110">
        <v>2.7349527059887802E-3</v>
      </c>
      <c r="AO57" s="110">
        <v>-5.2206322602759148E-3</v>
      </c>
      <c r="AP57" s="109">
        <v>81066.12568570138</v>
      </c>
      <c r="AQ57" s="109">
        <v>55444.690484078892</v>
      </c>
      <c r="AR57" s="109">
        <v>129426.18383021966</v>
      </c>
      <c r="AS57" s="109">
        <v>62.635027385218542</v>
      </c>
      <c r="AT57" s="109">
        <v>42.838851338467059</v>
      </c>
      <c r="AU57" s="109">
        <v>105.47387872368594</v>
      </c>
      <c r="AV57" s="110">
        <v>3.9051648419260849</v>
      </c>
      <c r="AW57" s="110">
        <v>3.6171313608091564</v>
      </c>
      <c r="AX57" s="110">
        <v>-7.3757060911893838E-2</v>
      </c>
      <c r="AY57" s="109">
        <v>1.2038017993775287</v>
      </c>
      <c r="AZ57" s="109">
        <v>1.1010402004186322</v>
      </c>
      <c r="BA57" s="109">
        <v>1.1499822233121579</v>
      </c>
      <c r="BB57" s="110">
        <v>8970</v>
      </c>
      <c r="BC57" s="110">
        <v>15041</v>
      </c>
      <c r="BD57" s="110">
        <v>0.67681159420289849</v>
      </c>
      <c r="BE57" s="109">
        <v>6.4883820866713807E-2</v>
      </c>
      <c r="BF57" s="109">
        <v>0.14739892496057699</v>
      </c>
      <c r="BG57" s="109">
        <v>0.27136119814821802</v>
      </c>
      <c r="BH57" s="109">
        <v>4.1579825786753899E-2</v>
      </c>
      <c r="BI57" s="109">
        <v>9.4435537595483204E-2</v>
      </c>
      <c r="BJ57" s="109">
        <v>0.29729296568423402</v>
      </c>
      <c r="BK57" s="109">
        <v>8.3047726958020193E-2</v>
      </c>
      <c r="BL57" s="109" t="s">
        <v>2890</v>
      </c>
      <c r="BM57" s="108">
        <v>114.9</v>
      </c>
      <c r="BN57" s="108">
        <v>-4.463672909108736E-2</v>
      </c>
      <c r="BO57" s="108">
        <v>-4.280834787837285E-2</v>
      </c>
      <c r="BP57" s="108">
        <v>114617</v>
      </c>
      <c r="BQ57" s="108">
        <v>119743</v>
      </c>
      <c r="BR57" s="108">
        <v>116925</v>
      </c>
      <c r="BS57" s="108">
        <v>122388</v>
      </c>
      <c r="BT57" s="108">
        <v>5</v>
      </c>
      <c r="BU57" s="47">
        <v>0.60598404671848116</v>
      </c>
      <c r="BV57" s="47">
        <v>0.72130331504041056</v>
      </c>
      <c r="BW57" s="47">
        <v>0.45931637937872266</v>
      </c>
      <c r="BX57" s="47">
        <v>-1.1859915805823795</v>
      </c>
      <c r="BY57" s="47">
        <v>11.797096828660237</v>
      </c>
      <c r="BZ57" s="47">
        <v>0.58260219604555386</v>
      </c>
      <c r="CA57" s="47">
        <v>-3.380551232051654</v>
      </c>
      <c r="CB57" s="47">
        <v>4.7697721861468478</v>
      </c>
      <c r="CC57" s="47">
        <v>0.28483720371480081</v>
      </c>
      <c r="CD57" s="47">
        <v>1</v>
      </c>
      <c r="CE57" s="108">
        <v>0.41809617304788466</v>
      </c>
      <c r="CF57" s="108">
        <v>0.36130255198456884</v>
      </c>
      <c r="CG57" s="108">
        <v>0.2206012749675465</v>
      </c>
      <c r="CH57" s="47">
        <v>11339</v>
      </c>
      <c r="CI57" s="47">
        <v>-6.2815108686668314E-2</v>
      </c>
      <c r="CJ57" s="47">
        <v>4801</v>
      </c>
      <c r="CK57" s="47">
        <v>1752</v>
      </c>
      <c r="CL57" s="47">
        <v>0.26735846177323364</v>
      </c>
      <c r="CM57" s="108">
        <v>5</v>
      </c>
      <c r="CN57" s="47">
        <v>0.11753646749167801</v>
      </c>
      <c r="CO57" s="47">
        <v>-2.2473243890772814</v>
      </c>
      <c r="CP57" s="47">
        <v>0.39287570640213221</v>
      </c>
      <c r="CQ57" s="47" t="s">
        <v>2761</v>
      </c>
      <c r="CR57" s="106">
        <v>10.111018375736565</v>
      </c>
      <c r="CS57" s="107">
        <v>99926.837367970002</v>
      </c>
      <c r="CT57" s="107">
        <v>0.12362866789907859</v>
      </c>
      <c r="CU57" s="107">
        <v>0.10219091861775639</v>
      </c>
      <c r="CV57" s="107">
        <v>0.72804492837986368</v>
      </c>
      <c r="CW57" s="106">
        <v>508.29911150042687</v>
      </c>
      <c r="CX57" s="106">
        <v>459.2992182555102</v>
      </c>
      <c r="CY57" s="106">
        <v>8.7788229750692821</v>
      </c>
      <c r="CZ57" s="106">
        <v>233.46138455209999</v>
      </c>
      <c r="DA57" s="107">
        <v>54</v>
      </c>
      <c r="DB57" s="107">
        <v>3206</v>
      </c>
      <c r="DC57" s="107">
        <v>0.5043780074070765</v>
      </c>
      <c r="DD57" s="106">
        <v>1912505</v>
      </c>
      <c r="DE57" s="106">
        <v>2261203</v>
      </c>
      <c r="DF57" s="106">
        <v>2.2790659370825174E-2</v>
      </c>
      <c r="DG57" s="107">
        <v>0.19812051482929999</v>
      </c>
      <c r="DH57" s="107">
        <v>0.27485859030466597</v>
      </c>
      <c r="DI57" s="107">
        <v>218851.95015378101</v>
      </c>
      <c r="DJ57" s="102">
        <v>10959.837005268901</v>
      </c>
      <c r="DK57" s="102">
        <v>41.212155530328303</v>
      </c>
      <c r="DL57" s="102">
        <v>21.835280906142401</v>
      </c>
      <c r="DM57" s="102">
        <v>11.9641479451123</v>
      </c>
      <c r="DN57" s="102">
        <v>7.4127266790736304</v>
      </c>
      <c r="DO57" s="102">
        <v>2</v>
      </c>
      <c r="DP57" s="103">
        <v>-359</v>
      </c>
      <c r="DQ57" s="103">
        <v>-0.23564161470298661</v>
      </c>
      <c r="DR57" s="103">
        <v>16158.75</v>
      </c>
      <c r="DS57" s="103">
        <v>17033.5</v>
      </c>
      <c r="DT57" s="103">
        <v>5.4134756710760422E-2</v>
      </c>
      <c r="DU57" s="103">
        <v>0.51552564400092826</v>
      </c>
      <c r="DV57" s="103">
        <v>0.44995156603164355</v>
      </c>
      <c r="DW57" s="102">
        <v>267</v>
      </c>
      <c r="DX57" s="102" t="s">
        <v>2812</v>
      </c>
      <c r="DY57" s="102">
        <v>282</v>
      </c>
      <c r="DZ57" s="102" t="s">
        <v>2813</v>
      </c>
      <c r="EA57" s="102">
        <v>323</v>
      </c>
      <c r="EB57" s="103">
        <v>30212.45317182245</v>
      </c>
      <c r="EC57" s="103">
        <v>0.21657983033321229</v>
      </c>
      <c r="ED57" s="103">
        <v>5.6195295516943382</v>
      </c>
      <c r="EE57" s="102">
        <v>12.71748878923767</v>
      </c>
      <c r="EF57" s="102">
        <v>20.71748878923767</v>
      </c>
      <c r="EG57" s="102">
        <v>8</v>
      </c>
      <c r="EH57" s="103">
        <v>37654</v>
      </c>
      <c r="EI57" s="103">
        <v>0.30365067443638855</v>
      </c>
      <c r="EJ57" s="103">
        <v>37215</v>
      </c>
      <c r="EK57" s="103">
        <v>3.4770925702001881E-2</v>
      </c>
      <c r="EL57" s="103">
        <v>5.0476883873316343</v>
      </c>
      <c r="EM57" s="102">
        <v>102350</v>
      </c>
      <c r="EN57" s="102">
        <v>9158</v>
      </c>
      <c r="EO57" s="102">
        <v>8.9477283829995119E-2</v>
      </c>
      <c r="EP57" s="102">
        <v>6.6741573033707868E-2</v>
      </c>
      <c r="EQ57" s="102">
        <v>2.2735710796287251E-2</v>
      </c>
      <c r="ER57" s="102">
        <v>0.25409478051976414</v>
      </c>
      <c r="ES57" s="91">
        <v>0.17</v>
      </c>
      <c r="ET57" s="91">
        <v>1.5999999999999996</v>
      </c>
      <c r="EU57" s="91">
        <v>22280</v>
      </c>
      <c r="EV57" s="91">
        <v>0.16223265519040164</v>
      </c>
      <c r="EW57" s="75">
        <v>13427</v>
      </c>
      <c r="EX57" s="75">
        <v>100.66049750502722</v>
      </c>
      <c r="EY57" s="75" t="s">
        <v>2855</v>
      </c>
      <c r="EZ57" s="75">
        <v>0.37916139122663289</v>
      </c>
      <c r="FA57" s="75">
        <v>0.12348253519028822</v>
      </c>
      <c r="FB57" s="75">
        <v>0.11104490951068742</v>
      </c>
      <c r="FC57" s="75">
        <v>0.14344231771803084</v>
      </c>
      <c r="FD57" s="75">
        <v>0.24286884635436062</v>
      </c>
      <c r="FE57" s="91">
        <v>0.44906900328587074</v>
      </c>
      <c r="FF57" s="91">
        <v>0.55093099671412926</v>
      </c>
      <c r="FG57" s="91" t="e">
        <f>VLOOKUP(A57,#REF!,2,FALSE)</f>
        <v>#REF!</v>
      </c>
      <c r="FH57" s="91" t="e">
        <f>VLOOKUP(A57,#REF!,3,FALSE)</f>
        <v>#REF!</v>
      </c>
      <c r="FI57" s="91" t="e">
        <f>VLOOKUP(A57,#REF!,4,FALSE)</f>
        <v>#REF!</v>
      </c>
      <c r="FJ57" s="91">
        <v>913</v>
      </c>
      <c r="FK57" s="91">
        <v>2.3001095290251915E-2</v>
      </c>
      <c r="FL57" s="91">
        <v>0.37458926615553123</v>
      </c>
      <c r="FM57" s="91">
        <v>0.39211391018619934</v>
      </c>
      <c r="FN57" s="91">
        <v>0.18400876232201532</v>
      </c>
      <c r="FO57" s="91">
        <v>2.628696604600219E-2</v>
      </c>
      <c r="FP57" s="75">
        <v>0.1718564923271301</v>
      </c>
      <c r="FQ57" s="75">
        <v>1.4304139702260309E-2</v>
      </c>
      <c r="FR57" s="92">
        <v>0.16342216389596032</v>
      </c>
    </row>
    <row r="58" spans="1:174">
      <c r="A58" s="88" t="s">
        <v>1691</v>
      </c>
      <c r="B58" s="89" t="s">
        <v>1692</v>
      </c>
      <c r="C58" s="89" t="s">
        <v>574</v>
      </c>
      <c r="D58" s="89" t="s">
        <v>191</v>
      </c>
      <c r="E58" s="90" t="s">
        <v>27</v>
      </c>
      <c r="F58" s="90" t="s">
        <v>382</v>
      </c>
      <c r="G58" s="90" t="s">
        <v>33</v>
      </c>
      <c r="H58" s="115">
        <v>10209.70554344122</v>
      </c>
      <c r="I58" s="115">
        <v>407796.94038765098</v>
      </c>
      <c r="J58" s="115">
        <v>431159.28658356541</v>
      </c>
      <c r="K58" s="115">
        <v>123164.415525035</v>
      </c>
      <c r="L58" s="115">
        <v>972330.34803969262</v>
      </c>
      <c r="M58" s="115">
        <v>3.5619627661028539</v>
      </c>
      <c r="N58" s="115">
        <v>4.7918676799999997E-2</v>
      </c>
      <c r="O58" s="116">
        <v>331</v>
      </c>
      <c r="P58" s="116"/>
      <c r="Q58" s="116">
        <v>24</v>
      </c>
      <c r="R58" s="116">
        <v>36</v>
      </c>
      <c r="S58" s="116">
        <v>102</v>
      </c>
      <c r="T58" s="116">
        <v>493</v>
      </c>
      <c r="U58" s="116">
        <v>0.20000000000000107</v>
      </c>
      <c r="V58" s="116">
        <v>17.300000000000011</v>
      </c>
      <c r="W58" s="115">
        <v>272976</v>
      </c>
      <c r="X58" s="115">
        <v>2.3610062769999999E-2</v>
      </c>
      <c r="Y58" s="115">
        <v>6</v>
      </c>
      <c r="Z58" s="116">
        <v>243806</v>
      </c>
      <c r="AA58" s="116">
        <v>0.18942930034535654</v>
      </c>
      <c r="AB58" s="116">
        <v>296.2</v>
      </c>
      <c r="AC58" s="116">
        <v>297.89999999999998</v>
      </c>
      <c r="AD58" s="116">
        <v>302.8</v>
      </c>
      <c r="AE58" s="115">
        <v>14896.216899999985</v>
      </c>
      <c r="AF58" s="115">
        <v>8.1400092349726699E-2</v>
      </c>
      <c r="AG58" s="115">
        <v>7.0000000000000007E-2</v>
      </c>
      <c r="AH58" s="115">
        <v>0.18</v>
      </c>
      <c r="AI58" s="111">
        <v>253270</v>
      </c>
      <c r="AJ58" s="111">
        <v>266909</v>
      </c>
      <c r="AK58" s="111">
        <v>272976</v>
      </c>
      <c r="AL58" s="109">
        <v>6.8348668937414647E-3</v>
      </c>
      <c r="AM58" s="110">
        <f t="shared" si="1"/>
        <v>19706</v>
      </c>
      <c r="AN58" s="110">
        <v>3.6759750139991887E-4</v>
      </c>
      <c r="AO58" s="110">
        <v>6.4672693923415459E-3</v>
      </c>
      <c r="AP58" s="109">
        <v>75979.605751433584</v>
      </c>
      <c r="AQ58" s="109">
        <v>67960.714554913779</v>
      </c>
      <c r="AR58" s="109">
        <v>129035.67969365262</v>
      </c>
      <c r="AS58" s="109">
        <v>58.882633029731771</v>
      </c>
      <c r="AT58" s="109">
        <v>52.668157145575002</v>
      </c>
      <c r="AU58" s="109">
        <v>111.55079017530664</v>
      </c>
      <c r="AV58" s="110">
        <v>5.0672778024941669</v>
      </c>
      <c r="AW58" s="110">
        <v>4.5811542967635113</v>
      </c>
      <c r="AX58" s="110">
        <v>-9.5933857325008032E-2</v>
      </c>
      <c r="AY58" s="109">
        <v>1.0512445208572725</v>
      </c>
      <c r="AZ58" s="109">
        <v>0.96091146114814985</v>
      </c>
      <c r="BA58" s="109">
        <v>1.0057996938322984</v>
      </c>
      <c r="BB58" s="110">
        <v>11559</v>
      </c>
      <c r="BC58" s="110">
        <v>22631</v>
      </c>
      <c r="BD58" s="110">
        <v>0.95786832771000952</v>
      </c>
      <c r="BE58" s="109">
        <v>4.3851623697013002E-2</v>
      </c>
      <c r="BF58" s="109">
        <v>0.142389150237135</v>
      </c>
      <c r="BG58" s="109">
        <v>0.25033409586343203</v>
      </c>
      <c r="BH58" s="109">
        <v>8.7224461984008198E-2</v>
      </c>
      <c r="BI58" s="109">
        <v>7.1407793850021203E-2</v>
      </c>
      <c r="BJ58" s="109">
        <v>0.286432849716594</v>
      </c>
      <c r="BK58" s="109">
        <v>0.118360024651796</v>
      </c>
      <c r="BL58" s="109" t="s">
        <v>2891</v>
      </c>
      <c r="BM58" s="108">
        <v>115.7</v>
      </c>
      <c r="BN58" s="108">
        <v>5.037222035444984E-2</v>
      </c>
      <c r="BO58" s="108">
        <v>7.2342073350928862E-2</v>
      </c>
      <c r="BP58" s="108">
        <v>105230</v>
      </c>
      <c r="BQ58" s="108">
        <v>98131</v>
      </c>
      <c r="BR58" s="108">
        <v>109349</v>
      </c>
      <c r="BS58" s="108">
        <v>104105</v>
      </c>
      <c r="BT58" s="108">
        <v>1</v>
      </c>
      <c r="BU58" s="47">
        <v>0.56002621813955134</v>
      </c>
      <c r="BV58" s="47">
        <v>0.63355632217672264</v>
      </c>
      <c r="BW58" s="47">
        <v>0.45841594387251733</v>
      </c>
      <c r="BX58" s="47">
        <v>-3.0150746683901275</v>
      </c>
      <c r="BY58" s="47">
        <v>13.857611714603363</v>
      </c>
      <c r="BZ58" s="47">
        <v>0.53411248212883067</v>
      </c>
      <c r="CA58" s="47">
        <v>-2.0964721935389896</v>
      </c>
      <c r="CB58" s="47">
        <v>5.3933349955753496</v>
      </c>
      <c r="CC58" s="47">
        <v>0.27678532457854121</v>
      </c>
      <c r="CD58" s="47">
        <v>2</v>
      </c>
      <c r="CE58" s="108">
        <v>0.36293917186553637</v>
      </c>
      <c r="CF58" s="108">
        <v>0.36180889662911564</v>
      </c>
      <c r="CG58" s="108">
        <v>0.27525193150534805</v>
      </c>
      <c r="CH58" s="47">
        <v>8803</v>
      </c>
      <c r="CI58" s="47">
        <v>-9.331548048202698E-2</v>
      </c>
      <c r="CJ58" s="47">
        <v>4487</v>
      </c>
      <c r="CK58" s="47">
        <v>1772</v>
      </c>
      <c r="CL58" s="47">
        <v>0.28311231826170313</v>
      </c>
      <c r="CM58" s="108">
        <v>4</v>
      </c>
      <c r="CN58" s="47">
        <v>9.0482158350663144E-2</v>
      </c>
      <c r="CO58" s="47">
        <v>0.13658369005907289</v>
      </c>
      <c r="CP58" s="47">
        <v>0.49248736417347239</v>
      </c>
      <c r="CQ58" s="47" t="s">
        <v>2760</v>
      </c>
      <c r="CR58" s="106">
        <v>9.4621909296056792</v>
      </c>
      <c r="CS58" s="107">
        <v>92972.239409439993</v>
      </c>
      <c r="CT58" s="107">
        <v>4.3350516115574722E-2</v>
      </c>
      <c r="CU58" s="107">
        <v>8.3349887161620603E-2</v>
      </c>
      <c r="CV58" s="107">
        <v>0.82232390258653132</v>
      </c>
      <c r="CW58" s="106">
        <v>644.52480456076182</v>
      </c>
      <c r="CX58" s="106">
        <v>488.45867215165907</v>
      </c>
      <c r="CY58" s="106">
        <v>11.533018661149697</v>
      </c>
      <c r="CZ58" s="106">
        <v>314.8237302046</v>
      </c>
      <c r="DA58" s="107">
        <v>48</v>
      </c>
      <c r="DB58" s="107">
        <v>3423</v>
      </c>
      <c r="DC58" s="107">
        <v>0.53220390966096187</v>
      </c>
      <c r="DD58" s="106">
        <v>1856250</v>
      </c>
      <c r="DE58" s="106">
        <v>2250679</v>
      </c>
      <c r="DF58" s="106">
        <v>2.6560875420875422E-2</v>
      </c>
      <c r="DG58" s="107">
        <v>0.19686480368168</v>
      </c>
      <c r="DH58" s="107">
        <v>0.23630255516805199</v>
      </c>
      <c r="DI58" s="107">
        <v>222863.66597625401</v>
      </c>
      <c r="DJ58" s="102">
        <v>8495.3943935716907</v>
      </c>
      <c r="DK58" s="102">
        <v>31.121396729279098</v>
      </c>
      <c r="DL58" s="102">
        <v>16.414573629209499</v>
      </c>
      <c r="DM58" s="102">
        <v>5.4556975459164896</v>
      </c>
      <c r="DN58" s="102">
        <v>9.2511255541530293</v>
      </c>
      <c r="DO58" s="102">
        <v>1</v>
      </c>
      <c r="DP58" s="103">
        <v>-652.75</v>
      </c>
      <c r="DQ58" s="103">
        <v>-0.30703198494825962</v>
      </c>
      <c r="DR58" s="103">
        <v>48661.25</v>
      </c>
      <c r="DS58" s="103">
        <v>44514.5</v>
      </c>
      <c r="DT58" s="103">
        <v>-8.5216676513653056E-2</v>
      </c>
      <c r="DU58" s="103">
        <v>0.456050759074212</v>
      </c>
      <c r="DV58" s="103">
        <v>0.3561592290152647</v>
      </c>
      <c r="DW58" s="102">
        <v>232</v>
      </c>
      <c r="DX58" s="102" t="s">
        <v>2812</v>
      </c>
      <c r="DY58" s="102">
        <v>214</v>
      </c>
      <c r="DZ58" s="102" t="s">
        <v>2812</v>
      </c>
      <c r="EA58" s="102">
        <v>251</v>
      </c>
      <c r="EB58" s="103">
        <v>8703.0319689554162</v>
      </c>
      <c r="EC58" s="103">
        <v>4.8667326348680102E-2</v>
      </c>
      <c r="ED58" s="103">
        <v>8.2915199470301317</v>
      </c>
      <c r="EE58" s="102">
        <v>11.697926949654491</v>
      </c>
      <c r="EF58" s="102">
        <v>22.62586377097729</v>
      </c>
      <c r="EG58" s="102">
        <v>10.927936821322801</v>
      </c>
      <c r="EH58" s="103">
        <v>17768</v>
      </c>
      <c r="EI58" s="103">
        <v>0.13548818215142991</v>
      </c>
      <c r="EJ58" s="103">
        <v>15528</v>
      </c>
      <c r="EK58" s="103">
        <v>0.13775115919629058</v>
      </c>
      <c r="EL58" s="103">
        <v>8.2542613636363633</v>
      </c>
      <c r="EM58" s="102">
        <v>163697</v>
      </c>
      <c r="EN58" s="102">
        <v>17260</v>
      </c>
      <c r="EO58" s="102">
        <v>0.1054387068791731</v>
      </c>
      <c r="EP58" s="102">
        <v>6.7221757271055671E-2</v>
      </c>
      <c r="EQ58" s="102">
        <v>3.8216949608117438E-2</v>
      </c>
      <c r="ER58" s="102">
        <v>0.36245654692931634</v>
      </c>
      <c r="ES58" s="91">
        <v>0.23499999999999999</v>
      </c>
      <c r="ET58" s="91">
        <v>1.6000000000000014</v>
      </c>
      <c r="EU58" s="91">
        <v>20240</v>
      </c>
      <c r="EV58" s="91">
        <v>0.16657060518731992</v>
      </c>
      <c r="EW58" s="75">
        <v>13649</v>
      </c>
      <c r="EX58" s="75">
        <v>97.788468019635118</v>
      </c>
      <c r="EY58" s="75" t="s">
        <v>2856</v>
      </c>
      <c r="EZ58" s="75">
        <v>0.27980071800131878</v>
      </c>
      <c r="FA58" s="75">
        <v>0.17188072386255404</v>
      </c>
      <c r="FB58" s="75">
        <v>0.2366473734339512</v>
      </c>
      <c r="FC58" s="75">
        <v>9.3193640559747964E-2</v>
      </c>
      <c r="FD58" s="75">
        <v>0.21847754414242801</v>
      </c>
      <c r="FE58" s="91">
        <v>0.47485380116959064</v>
      </c>
      <c r="FF58" s="91">
        <v>0.52514619883040936</v>
      </c>
      <c r="FG58" s="91" t="e">
        <f>VLOOKUP(A58,#REF!,2,FALSE)</f>
        <v>#REF!</v>
      </c>
      <c r="FH58" s="91" t="e">
        <f>VLOOKUP(A58,#REF!,3,FALSE)</f>
        <v>#REF!</v>
      </c>
      <c r="FI58" s="91" t="e">
        <f>VLOOKUP(A58,#REF!,4,FALSE)</f>
        <v>#REF!</v>
      </c>
      <c r="FJ58" s="91">
        <v>855</v>
      </c>
      <c r="FK58" s="91">
        <v>1.7543859649122806E-2</v>
      </c>
      <c r="FL58" s="91">
        <v>0.3695906432748538</v>
      </c>
      <c r="FM58" s="91">
        <v>0.35555555555555557</v>
      </c>
      <c r="FN58" s="91">
        <v>0.21403508771929824</v>
      </c>
      <c r="FO58" s="91">
        <v>4.3274853801169591E-2</v>
      </c>
      <c r="FP58" s="75">
        <v>0.10949314225426411</v>
      </c>
      <c r="FQ58" s="75">
        <v>8.0519899185276366E-3</v>
      </c>
      <c r="FR58" s="92">
        <v>0.16584608170681672</v>
      </c>
    </row>
    <row r="59" spans="1:174">
      <c r="A59" s="88" t="s">
        <v>2338</v>
      </c>
      <c r="B59" s="89" t="s">
        <v>2339</v>
      </c>
      <c r="C59" s="89" t="s">
        <v>574</v>
      </c>
      <c r="D59" s="89" t="s">
        <v>191</v>
      </c>
      <c r="E59" s="90" t="s">
        <v>27</v>
      </c>
      <c r="F59" s="90" t="s">
        <v>257</v>
      </c>
      <c r="G59" s="90" t="s">
        <v>42</v>
      </c>
      <c r="H59" s="115">
        <v>55389.422212909463</v>
      </c>
      <c r="I59" s="115">
        <v>168104.93935904661</v>
      </c>
      <c r="J59" s="115">
        <v>420872.43880446622</v>
      </c>
      <c r="K59" s="115">
        <v>81721.085064637402</v>
      </c>
      <c r="L59" s="115">
        <v>726087.8854410596</v>
      </c>
      <c r="M59" s="115">
        <v>3.514190021300672</v>
      </c>
      <c r="N59" s="115">
        <v>-0.31429450689999999</v>
      </c>
      <c r="O59" s="116">
        <v>92</v>
      </c>
      <c r="P59" s="116">
        <v>21</v>
      </c>
      <c r="Q59" s="116">
        <v>19</v>
      </c>
      <c r="R59" s="116">
        <v>20</v>
      </c>
      <c r="S59" s="116"/>
      <c r="T59" s="116">
        <v>152</v>
      </c>
      <c r="U59" s="116">
        <v>1.1999999999999993</v>
      </c>
      <c r="V59" s="116">
        <v>32.900000000000006</v>
      </c>
      <c r="W59" s="115">
        <v>206616</v>
      </c>
      <c r="X59" s="115">
        <v>1.9832437929999999E-2</v>
      </c>
      <c r="Y59" s="115">
        <v>4</v>
      </c>
      <c r="Z59" s="116">
        <v>365947</v>
      </c>
      <c r="AA59" s="116">
        <v>0.18167384894533908</v>
      </c>
      <c r="AB59" s="116">
        <v>225.10000000000002</v>
      </c>
      <c r="AC59" s="116">
        <v>228.1</v>
      </c>
      <c r="AD59" s="116">
        <v>237.5</v>
      </c>
      <c r="AE59" s="115">
        <v>19444.392899999977</v>
      </c>
      <c r="AF59" s="115">
        <v>0.26454956326530582</v>
      </c>
      <c r="AG59" s="115">
        <v>0.12</v>
      </c>
      <c r="AH59" s="115">
        <v>0.2</v>
      </c>
      <c r="AI59" s="109">
        <v>210012</v>
      </c>
      <c r="AJ59" s="109">
        <v>208390</v>
      </c>
      <c r="AK59" s="109">
        <v>206616</v>
      </c>
      <c r="AL59" s="109">
        <v>-1.4809635548574951E-3</v>
      </c>
      <c r="AM59" s="110">
        <f t="shared" si="1"/>
        <v>-3396</v>
      </c>
      <c r="AN59" s="110">
        <v>1.7894280137100704E-3</v>
      </c>
      <c r="AO59" s="110">
        <v>-3.2703915685675655E-3</v>
      </c>
      <c r="AP59" s="109">
        <v>62465.36966705665</v>
      </c>
      <c r="AQ59" s="109">
        <v>47720.18565756207</v>
      </c>
      <c r="AR59" s="109">
        <v>96430.444675381295</v>
      </c>
      <c r="AS59" s="109">
        <v>64.777643489394862</v>
      </c>
      <c r="AT59" s="109">
        <v>49.486638600708474</v>
      </c>
      <c r="AU59" s="109">
        <v>114.26428209010314</v>
      </c>
      <c r="AV59" s="110">
        <v>5.4908723005513762</v>
      </c>
      <c r="AW59" s="110">
        <v>4.9892412632108361</v>
      </c>
      <c r="AX59" s="110">
        <v>-9.1357257987982693E-2</v>
      </c>
      <c r="AY59" s="109">
        <v>0.90775540622334405</v>
      </c>
      <c r="AZ59" s="109">
        <v>0.83550342501001729</v>
      </c>
      <c r="BA59" s="109">
        <v>0.87016793437709039</v>
      </c>
      <c r="BB59" s="110">
        <v>8357</v>
      </c>
      <c r="BC59" s="110">
        <v>14060</v>
      </c>
      <c r="BD59" s="110">
        <v>0.68242192174225202</v>
      </c>
      <c r="BE59" s="109">
        <v>7.7188248010889499E-2</v>
      </c>
      <c r="BF59" s="109">
        <v>0.17820435520102401</v>
      </c>
      <c r="BG59" s="109">
        <v>0.26677786401791698</v>
      </c>
      <c r="BH59" s="109">
        <v>5.4096182934195297E-2</v>
      </c>
      <c r="BI59" s="109">
        <v>6.7769775507872193E-2</v>
      </c>
      <c r="BJ59" s="109">
        <v>0.28432183127688299</v>
      </c>
      <c r="BK59" s="109">
        <v>7.1641743051219606E-2</v>
      </c>
      <c r="BL59" s="109" t="s">
        <v>2887</v>
      </c>
      <c r="BM59" s="108">
        <v>124.9</v>
      </c>
      <c r="BN59" s="108">
        <v>-6.423454524720347E-2</v>
      </c>
      <c r="BO59" s="108">
        <v>-3.58961426922592E-2</v>
      </c>
      <c r="BP59" s="108">
        <v>99402</v>
      </c>
      <c r="BQ59" s="108">
        <v>103103</v>
      </c>
      <c r="BR59" s="108">
        <v>90263</v>
      </c>
      <c r="BS59" s="108">
        <v>96459</v>
      </c>
      <c r="BT59" s="108">
        <v>5</v>
      </c>
      <c r="BU59" s="47">
        <v>0.61563838406708637</v>
      </c>
      <c r="BV59" s="47">
        <v>0.75661764284798572</v>
      </c>
      <c r="BW59" s="47">
        <v>0.51097980051965108</v>
      </c>
      <c r="BX59" s="47">
        <v>-0.12641999506968205</v>
      </c>
      <c r="BY59" s="47">
        <v>11.356872049574068</v>
      </c>
      <c r="BZ59" s="47">
        <v>0.59575371839395519</v>
      </c>
      <c r="CA59" s="47">
        <v>0.51565949055074611</v>
      </c>
      <c r="CB59" s="47">
        <v>4.1315503081587934</v>
      </c>
      <c r="CC59" s="47">
        <v>0.22712212685703179</v>
      </c>
      <c r="CD59" s="47">
        <v>1</v>
      </c>
      <c r="CE59" s="108">
        <v>0.40968246562284061</v>
      </c>
      <c r="CF59" s="108">
        <v>0.4295478045732567</v>
      </c>
      <c r="CG59" s="108">
        <v>0.16076972980390269</v>
      </c>
      <c r="CH59" s="47">
        <v>19467</v>
      </c>
      <c r="CI59" s="47">
        <v>4.4479021354222555E-2</v>
      </c>
      <c r="CJ59" s="47">
        <v>8899</v>
      </c>
      <c r="CK59" s="47">
        <v>5375</v>
      </c>
      <c r="CL59" s="47">
        <v>0.37655877819812245</v>
      </c>
      <c r="CM59" s="108">
        <v>6</v>
      </c>
      <c r="CN59" s="47">
        <v>0.10829849821953863</v>
      </c>
      <c r="CO59" s="47">
        <v>-1.5138063920525937</v>
      </c>
      <c r="CP59" s="47">
        <v>0.46011766527326209</v>
      </c>
      <c r="CQ59" s="47" t="s">
        <v>2761</v>
      </c>
      <c r="CR59" s="106">
        <v>9.9768255216992383</v>
      </c>
      <c r="CS59" s="107">
        <v>80225.992751960002</v>
      </c>
      <c r="CT59" s="107">
        <v>7.9050847544233846E-2</v>
      </c>
      <c r="CU59" s="107">
        <v>9.3100370808157099E-2</v>
      </c>
      <c r="CV59" s="107">
        <v>0.79061894582825698</v>
      </c>
      <c r="CW59" s="106">
        <v>522.37342138120709</v>
      </c>
      <c r="CX59" s="106">
        <v>210.83688329901821</v>
      </c>
      <c r="CY59" s="106">
        <v>5.3304479847785258</v>
      </c>
      <c r="CZ59" s="106">
        <v>110.1355840823</v>
      </c>
      <c r="DA59" s="107">
        <v>35</v>
      </c>
      <c r="DB59" s="107">
        <v>2456</v>
      </c>
      <c r="DC59" s="107">
        <v>0.52973439573812309</v>
      </c>
      <c r="DD59" s="106">
        <v>1730355</v>
      </c>
      <c r="DE59" s="106">
        <v>1907346</v>
      </c>
      <c r="DF59" s="106">
        <v>1.2785743387917508E-2</v>
      </c>
      <c r="DG59" s="107">
        <v>0.15154536932093399</v>
      </c>
      <c r="DH59" s="107">
        <v>0.34082803479139701</v>
      </c>
      <c r="DI59" s="107">
        <v>174489.37422101499</v>
      </c>
      <c r="DJ59" s="102">
        <v>7195.36591533709</v>
      </c>
      <c r="DK59" s="102">
        <v>34.824824385996699</v>
      </c>
      <c r="DL59" s="102">
        <v>17.274812642900098</v>
      </c>
      <c r="DM59" s="102">
        <v>15.400837396514399</v>
      </c>
      <c r="DN59" s="102">
        <v>2.1491743465820199</v>
      </c>
      <c r="DO59" s="102">
        <v>2</v>
      </c>
      <c r="DP59" s="103">
        <v>-44.75</v>
      </c>
      <c r="DQ59" s="103">
        <v>-4.3163732818905232E-2</v>
      </c>
      <c r="DR59" s="103">
        <v>42453.5</v>
      </c>
      <c r="DS59" s="103">
        <v>41564.25</v>
      </c>
      <c r="DT59" s="103">
        <v>-2.0946447289387209E-2</v>
      </c>
      <c r="DU59" s="103">
        <v>0.4128163755638522</v>
      </c>
      <c r="DV59" s="103">
        <v>0.32624190259658242</v>
      </c>
      <c r="DW59" s="102">
        <v>684</v>
      </c>
      <c r="DX59" s="102" t="s">
        <v>2814</v>
      </c>
      <c r="DY59" s="102">
        <v>537</v>
      </c>
      <c r="DZ59" s="102" t="s">
        <v>2812</v>
      </c>
      <c r="EA59" s="102">
        <v>661</v>
      </c>
      <c r="EB59" s="103">
        <v>15083.730786219819</v>
      </c>
      <c r="EC59" s="103">
        <v>0.1253103387545158</v>
      </c>
      <c r="ED59" s="103">
        <v>7.0975018856922407</v>
      </c>
      <c r="EE59" s="102">
        <v>8.6666666666666661</v>
      </c>
      <c r="EF59" s="102"/>
      <c r="EG59" s="102"/>
      <c r="EH59" s="103">
        <v>21513</v>
      </c>
      <c r="EI59" s="103">
        <v>0.20223076098571391</v>
      </c>
      <c r="EJ59" s="103">
        <v>20893</v>
      </c>
      <c r="EK59" s="103">
        <v>4.9490259895658834E-2</v>
      </c>
      <c r="EL59" s="103">
        <v>3.5786487880350695</v>
      </c>
      <c r="EM59" s="102"/>
      <c r="EN59" s="102"/>
      <c r="EO59" s="102"/>
      <c r="EP59" s="102"/>
      <c r="EQ59" s="102"/>
      <c r="ER59" s="102"/>
      <c r="ES59" s="91">
        <v>0.17699999999999999</v>
      </c>
      <c r="ET59" s="91">
        <v>2.1999999999999993</v>
      </c>
      <c r="EU59" s="91">
        <v>22490</v>
      </c>
      <c r="EV59" s="91">
        <v>0.1393110435663627</v>
      </c>
      <c r="EW59" s="75">
        <v>8184</v>
      </c>
      <c r="EX59" s="75">
        <v>106.59369501466274</v>
      </c>
      <c r="EY59" s="75" t="s">
        <v>2855</v>
      </c>
      <c r="EZ59" s="75">
        <v>0.18621700879765396</v>
      </c>
      <c r="FA59" s="75">
        <v>0.12683284457478006</v>
      </c>
      <c r="FB59" s="75">
        <v>0.27077223851417398</v>
      </c>
      <c r="FC59" s="75">
        <v>0.13880742913000976</v>
      </c>
      <c r="FD59" s="75">
        <v>0.27737047898338218</v>
      </c>
      <c r="FE59" s="91">
        <v>0.47107438016528924</v>
      </c>
      <c r="FF59" s="91">
        <v>0.52892561983471076</v>
      </c>
      <c r="FG59" s="91" t="e">
        <f>VLOOKUP(A59,#REF!,2,FALSE)</f>
        <v>#REF!</v>
      </c>
      <c r="FH59" s="91" t="e">
        <f>VLOOKUP(A59,#REF!,3,FALSE)</f>
        <v>#REF!</v>
      </c>
      <c r="FI59" s="91" t="e">
        <f>VLOOKUP(A59,#REF!,4,FALSE)</f>
        <v>#REF!</v>
      </c>
      <c r="FJ59" s="91">
        <v>484</v>
      </c>
      <c r="FK59" s="91">
        <v>1.6528925619834711E-2</v>
      </c>
      <c r="FL59" s="91">
        <v>0.3574380165289256</v>
      </c>
      <c r="FM59" s="91">
        <v>0.41735537190082644</v>
      </c>
      <c r="FN59" s="91">
        <v>0.19214876033057851</v>
      </c>
      <c r="FO59" s="91">
        <v>1.6528925619834711E-2</v>
      </c>
      <c r="FP59" s="75">
        <v>0.1196277151817865</v>
      </c>
      <c r="FQ59" s="75">
        <v>1.4785882990668679E-2</v>
      </c>
      <c r="FR59" s="92">
        <v>0.21244240523483177</v>
      </c>
    </row>
    <row r="60" spans="1:174">
      <c r="A60" s="88" t="s">
        <v>2491</v>
      </c>
      <c r="B60" s="89" t="s">
        <v>2492</v>
      </c>
      <c r="C60" s="89" t="s">
        <v>190</v>
      </c>
      <c r="D60" s="89" t="s">
        <v>191</v>
      </c>
      <c r="E60" s="90" t="s">
        <v>27</v>
      </c>
      <c r="F60" s="90" t="s">
        <v>187</v>
      </c>
      <c r="G60" s="90" t="s">
        <v>29</v>
      </c>
      <c r="H60" s="115">
        <v>51579.219323657977</v>
      </c>
      <c r="I60" s="115">
        <v>148213.55886800331</v>
      </c>
      <c r="J60" s="115">
        <v>366572.35167808848</v>
      </c>
      <c r="K60" s="115">
        <v>86716.294098134313</v>
      </c>
      <c r="L60" s="115">
        <v>653081.42396788415</v>
      </c>
      <c r="M60" s="115">
        <v>3.0817356736876378</v>
      </c>
      <c r="N60" s="115">
        <v>-0.24166367320000001</v>
      </c>
      <c r="O60" s="116">
        <v>66</v>
      </c>
      <c r="P60" s="116">
        <v>9</v>
      </c>
      <c r="Q60" s="116"/>
      <c r="R60" s="116">
        <v>8</v>
      </c>
      <c r="S60" s="116">
        <v>10</v>
      </c>
      <c r="T60" s="116">
        <v>93</v>
      </c>
      <c r="U60" s="116">
        <v>1.3000000000000007</v>
      </c>
      <c r="V60" s="116">
        <v>25.200000000000003</v>
      </c>
      <c r="W60" s="115">
        <v>211920</v>
      </c>
      <c r="X60" s="115">
        <v>1.969039073E-2</v>
      </c>
      <c r="Y60" s="115">
        <v>0.4</v>
      </c>
      <c r="Z60" s="116">
        <v>72835</v>
      </c>
      <c r="AA60" s="116">
        <v>0.35752042287361846</v>
      </c>
      <c r="AB60" s="116">
        <v>211.8</v>
      </c>
      <c r="AC60" s="116">
        <v>217.4</v>
      </c>
      <c r="AD60" s="116">
        <v>225.6</v>
      </c>
      <c r="AE60" s="115">
        <v>6898.9439000000002</v>
      </c>
      <c r="AF60" s="115">
        <v>0.11003100318979267</v>
      </c>
      <c r="AG60" s="115">
        <v>0.12</v>
      </c>
      <c r="AH60" s="115">
        <v>0.14000000000000001</v>
      </c>
      <c r="AI60" s="109">
        <v>207267</v>
      </c>
      <c r="AJ60" s="109">
        <v>208497</v>
      </c>
      <c r="AK60" s="109">
        <v>211920</v>
      </c>
      <c r="AL60" s="109">
        <v>2.0203133406260232E-3</v>
      </c>
      <c r="AM60" s="110">
        <f t="shared" si="1"/>
        <v>4653</v>
      </c>
      <c r="AN60" s="110">
        <v>1.9347376496654523E-3</v>
      </c>
      <c r="AO60" s="110">
        <v>8.5575690960570938E-5</v>
      </c>
      <c r="AP60" s="109">
        <v>68760.270279368226</v>
      </c>
      <c r="AQ60" s="109">
        <v>40410.582354542814</v>
      </c>
      <c r="AR60" s="109">
        <v>102749.14736608895</v>
      </c>
      <c r="AS60" s="109">
        <v>66.92052639072476</v>
      </c>
      <c r="AT60" s="109">
        <v>39.329360282243876</v>
      </c>
      <c r="AU60" s="109">
        <v>106.24988667296881</v>
      </c>
      <c r="AV60" s="110">
        <v>5.1437875583722716</v>
      </c>
      <c r="AW60" s="110">
        <v>5.319786742813319</v>
      </c>
      <c r="AX60" s="110">
        <v>3.4215873506397584E-2</v>
      </c>
      <c r="AY60" s="109">
        <v>1.0482688395491642</v>
      </c>
      <c r="AZ60" s="109">
        <v>1.0038266643243947</v>
      </c>
      <c r="BA60" s="109">
        <v>1.0245973830008013</v>
      </c>
      <c r="BB60" s="110">
        <v>6833</v>
      </c>
      <c r="BC60" s="110">
        <v>12201</v>
      </c>
      <c r="BD60" s="110">
        <v>0.78559929752670854</v>
      </c>
      <c r="BE60" s="109">
        <v>9.7030193992082306E-2</v>
      </c>
      <c r="BF60" s="109">
        <v>0.19005589223469399</v>
      </c>
      <c r="BG60" s="109">
        <v>0.26205720799221699</v>
      </c>
      <c r="BH60" s="109">
        <v>4.2434614392073501E-2</v>
      </c>
      <c r="BI60" s="109">
        <v>6.03740460026118E-2</v>
      </c>
      <c r="BJ60" s="109">
        <v>0.27074445364969202</v>
      </c>
      <c r="BK60" s="109">
        <v>7.7303591736629804E-2</v>
      </c>
      <c r="BL60" s="109" t="s">
        <v>2887</v>
      </c>
      <c r="BM60" s="108">
        <v>130.4</v>
      </c>
      <c r="BN60" s="108">
        <v>2.278507619548082E-2</v>
      </c>
      <c r="BO60" s="108">
        <v>5.5393011871940588E-2</v>
      </c>
      <c r="BP60" s="108">
        <v>112545</v>
      </c>
      <c r="BQ60" s="108">
        <v>106638</v>
      </c>
      <c r="BR60" s="108">
        <v>97318</v>
      </c>
      <c r="BS60" s="108">
        <v>95150</v>
      </c>
      <c r="BT60" s="108">
        <v>1</v>
      </c>
      <c r="BU60" s="47">
        <v>0.61676737267293602</v>
      </c>
      <c r="BV60" s="47">
        <v>0.77249193221116319</v>
      </c>
      <c r="BW60" s="47">
        <v>0.49863081897662015</v>
      </c>
      <c r="BX60" s="47">
        <v>0.49255666760317229</v>
      </c>
      <c r="BY60" s="47">
        <v>13.393640979593213</v>
      </c>
      <c r="BZ60" s="47">
        <v>0.59769090382820811</v>
      </c>
      <c r="CA60" s="47">
        <v>-3.5327849367005282</v>
      </c>
      <c r="CB60" s="47">
        <v>3.7525041426202055</v>
      </c>
      <c r="CC60" s="47">
        <v>0.29116985059110578</v>
      </c>
      <c r="CD60" s="47">
        <v>4</v>
      </c>
      <c r="CE60" s="108">
        <v>0.43401820970018551</v>
      </c>
      <c r="CF60" s="108">
        <v>0.41934512715517086</v>
      </c>
      <c r="CG60" s="108">
        <v>0.14663666314464363</v>
      </c>
      <c r="CH60" s="47">
        <v>28035</v>
      </c>
      <c r="CI60" s="47">
        <v>0.1368152143059892</v>
      </c>
      <c r="CJ60" s="47">
        <v>11758</v>
      </c>
      <c r="CK60" s="47">
        <v>7453</v>
      </c>
      <c r="CL60" s="47">
        <v>0.38795481755244393</v>
      </c>
      <c r="CM60" s="108">
        <v>6</v>
      </c>
      <c r="CN60" s="47">
        <v>0.20428467383985377</v>
      </c>
      <c r="CO60" s="47">
        <v>3.4091959920904102</v>
      </c>
      <c r="CP60" s="47">
        <v>0.43963941680064855</v>
      </c>
      <c r="CQ60" s="47" t="s">
        <v>2761</v>
      </c>
      <c r="CR60" s="106">
        <v>9.1923912445997971</v>
      </c>
      <c r="CS60" s="107">
        <v>87079.555362750005</v>
      </c>
      <c r="CT60" s="107">
        <v>0.12671651405801951</v>
      </c>
      <c r="CU60" s="107">
        <v>0.11634743312520335</v>
      </c>
      <c r="CV60" s="107">
        <v>0.71708546569762843</v>
      </c>
      <c r="CW60" s="106">
        <v>215.3145860155083</v>
      </c>
      <c r="CX60" s="106">
        <v>852.55866617376773</v>
      </c>
      <c r="CY60" s="106">
        <v>8.6621515789496044</v>
      </c>
      <c r="CZ60" s="106">
        <v>183.56831626109999</v>
      </c>
      <c r="DA60" s="107">
        <v>23</v>
      </c>
      <c r="DB60" s="107">
        <v>2619</v>
      </c>
      <c r="DC60" s="107">
        <v>0.60561259495038744</v>
      </c>
      <c r="DD60" s="106">
        <v>1692115</v>
      </c>
      <c r="DE60" s="106">
        <v>2622250</v>
      </c>
      <c r="DF60" s="106">
        <v>6.8710977090800568E-2</v>
      </c>
      <c r="DG60" s="107">
        <v>0.12642968411601901</v>
      </c>
      <c r="DH60" s="107">
        <v>0.36323903039029604</v>
      </c>
      <c r="DI60" s="107">
        <v>176888.7898037</v>
      </c>
      <c r="DJ60" s="102">
        <v>5557.1683244271799</v>
      </c>
      <c r="DK60" s="102">
        <v>26.222953588274699</v>
      </c>
      <c r="DL60" s="102">
        <v>10.9945395327768</v>
      </c>
      <c r="DM60" s="102">
        <v>12.507205438041799</v>
      </c>
      <c r="DN60" s="102">
        <v>2.721208617456</v>
      </c>
      <c r="DO60" s="102">
        <v>1</v>
      </c>
      <c r="DP60" s="103">
        <v>-168.75</v>
      </c>
      <c r="DQ60" s="103">
        <v>-0.1182965299684543</v>
      </c>
      <c r="DR60" s="103">
        <v>24439.25</v>
      </c>
      <c r="DS60" s="103">
        <v>27527.25</v>
      </c>
      <c r="DT60" s="103">
        <v>0.12635412297840559</v>
      </c>
      <c r="DU60" s="103">
        <v>0.32754687643851593</v>
      </c>
      <c r="DV60" s="103">
        <v>0.2729386335358599</v>
      </c>
      <c r="DW60" s="102">
        <v>269</v>
      </c>
      <c r="DX60" s="102" t="s">
        <v>2814</v>
      </c>
      <c r="DY60" s="102">
        <v>240</v>
      </c>
      <c r="DZ60" s="102" t="s">
        <v>2812</v>
      </c>
      <c r="EA60" s="102">
        <v>269</v>
      </c>
      <c r="EB60" s="103">
        <v>17373.58912447351</v>
      </c>
      <c r="EC60" s="103">
        <v>0.1479535122074627</v>
      </c>
      <c r="ED60" s="103">
        <v>4.3170954817967129</v>
      </c>
      <c r="EE60" s="102">
        <v>11.255411255411261</v>
      </c>
      <c r="EF60" s="102">
        <v>23.376623376623382</v>
      </c>
      <c r="EG60" s="102">
        <v>12.121212121212119</v>
      </c>
      <c r="EH60" s="103">
        <v>19705</v>
      </c>
      <c r="EI60" s="103">
        <v>0.18452835104452187</v>
      </c>
      <c r="EJ60" s="103">
        <v>18722</v>
      </c>
      <c r="EK60" s="103">
        <v>5.4908663604315781E-2</v>
      </c>
      <c r="EL60" s="103">
        <v>5.1300757054370267</v>
      </c>
      <c r="EM60" s="102"/>
      <c r="EN60" s="102"/>
      <c r="EO60" s="102"/>
      <c r="EP60" s="102"/>
      <c r="EQ60" s="102"/>
      <c r="ER60" s="102"/>
      <c r="ES60" s="91">
        <v>0.14099999999999999</v>
      </c>
      <c r="ET60" s="91">
        <v>1.9000000000000004</v>
      </c>
      <c r="EU60" s="91">
        <v>23090</v>
      </c>
      <c r="EV60" s="91">
        <v>0.16557294295810188</v>
      </c>
      <c r="EW60" s="75">
        <v>10269</v>
      </c>
      <c r="EX60" s="75">
        <v>114.07793358652258</v>
      </c>
      <c r="EY60" s="75" t="s">
        <v>2854</v>
      </c>
      <c r="EZ60" s="75">
        <v>6.9432271886259611E-2</v>
      </c>
      <c r="FA60" s="75">
        <v>9.3485246859479995E-2</v>
      </c>
      <c r="FB60" s="75">
        <v>8.9005745447463258E-2</v>
      </c>
      <c r="FC60" s="75">
        <v>0.26896484565196221</v>
      </c>
      <c r="FD60" s="75">
        <v>0.47911189015483496</v>
      </c>
      <c r="FE60" s="91">
        <v>0.48106060606060608</v>
      </c>
      <c r="FF60" s="91">
        <v>0.51893939393939392</v>
      </c>
      <c r="FG60" s="91" t="e">
        <f>VLOOKUP(A60,#REF!,2,FALSE)</f>
        <v>#REF!</v>
      </c>
      <c r="FH60" s="91" t="e">
        <f>VLOOKUP(A60,#REF!,3,FALSE)</f>
        <v>#REF!</v>
      </c>
      <c r="FI60" s="91" t="e">
        <f>VLOOKUP(A60,#REF!,4,FALSE)</f>
        <v>#REF!</v>
      </c>
      <c r="FJ60" s="91">
        <v>264</v>
      </c>
      <c r="FK60" s="91">
        <v>4.5454545454545456E-2</v>
      </c>
      <c r="FL60" s="91">
        <v>0.34469696969696972</v>
      </c>
      <c r="FM60" s="91">
        <v>0.42424242424242425</v>
      </c>
      <c r="FN60" s="91">
        <v>0.18181818181818182</v>
      </c>
      <c r="FO60" s="91">
        <v>3.787878787878788E-3</v>
      </c>
      <c r="FP60" s="75">
        <v>8.5187806719516798E-2</v>
      </c>
      <c r="FQ60" s="75">
        <v>9.0033975084937712E-3</v>
      </c>
      <c r="FR60" s="92">
        <v>0.24744714986787467</v>
      </c>
    </row>
    <row r="61" spans="1:174">
      <c r="A61" s="88" t="s">
        <v>1053</v>
      </c>
      <c r="B61" s="89" t="s">
        <v>1054</v>
      </c>
      <c r="C61" s="89" t="s">
        <v>26</v>
      </c>
      <c r="D61" s="89" t="s">
        <v>191</v>
      </c>
      <c r="E61" s="90" t="s">
        <v>27</v>
      </c>
      <c r="F61" s="90" t="s">
        <v>503</v>
      </c>
      <c r="G61" s="90" t="s">
        <v>29</v>
      </c>
      <c r="H61" s="115">
        <v>143837.42972279701</v>
      </c>
      <c r="I61" s="115">
        <v>167883.1600485513</v>
      </c>
      <c r="J61" s="115">
        <v>291785.58362695621</v>
      </c>
      <c r="K61" s="115">
        <v>89778.59889176453</v>
      </c>
      <c r="L61" s="115">
        <v>693284.77229006914</v>
      </c>
      <c r="M61" s="115">
        <v>3.3564172849365499</v>
      </c>
      <c r="N61" s="115">
        <v>-0.30505566810000001</v>
      </c>
      <c r="O61" s="116">
        <v>106</v>
      </c>
      <c r="P61" s="116">
        <v>25</v>
      </c>
      <c r="Q61" s="116">
        <v>2</v>
      </c>
      <c r="R61" s="116">
        <v>25</v>
      </c>
      <c r="S61" s="116">
        <v>21</v>
      </c>
      <c r="T61" s="116">
        <v>179</v>
      </c>
      <c r="U61" s="116">
        <v>1.3000000000000007</v>
      </c>
      <c r="V61" s="116">
        <v>21.899999999999977</v>
      </c>
      <c r="W61" s="115">
        <v>206555</v>
      </c>
      <c r="X61" s="115">
        <v>5.0964140099999996E-3</v>
      </c>
      <c r="Y61" s="115">
        <v>1.3</v>
      </c>
      <c r="Z61" s="116">
        <v>463567</v>
      </c>
      <c r="AA61" s="116">
        <v>0.50858883397653409</v>
      </c>
      <c r="AB61" s="116">
        <v>230.8</v>
      </c>
      <c r="AC61" s="116">
        <v>235.3</v>
      </c>
      <c r="AD61" s="116">
        <v>242.79999999999998</v>
      </c>
      <c r="AE61" s="115">
        <v>31528.924200000023</v>
      </c>
      <c r="AF61" s="115">
        <v>0.52027927722772316</v>
      </c>
      <c r="AG61" s="115">
        <v>0.15</v>
      </c>
      <c r="AH61" s="115">
        <v>0.21</v>
      </c>
      <c r="AI61" s="109">
        <v>198351</v>
      </c>
      <c r="AJ61" s="109">
        <v>201792</v>
      </c>
      <c r="AK61" s="109">
        <v>206555</v>
      </c>
      <c r="AL61" s="109">
        <v>3.6912078098181311E-3</v>
      </c>
      <c r="AM61" s="110">
        <f t="shared" si="1"/>
        <v>8204</v>
      </c>
      <c r="AN61" s="110">
        <v>-1.1774680869605092E-3</v>
      </c>
      <c r="AO61" s="110">
        <v>4.8686758967786403E-3</v>
      </c>
      <c r="AP61" s="109">
        <v>54122.498048833077</v>
      </c>
      <c r="AQ61" s="109">
        <v>51807.037857294396</v>
      </c>
      <c r="AR61" s="109">
        <v>100625.46409387254</v>
      </c>
      <c r="AS61" s="109">
        <v>53.786085397174134</v>
      </c>
      <c r="AT61" s="109">
        <v>51.485017558740509</v>
      </c>
      <c r="AU61" s="109">
        <v>105.27110295591453</v>
      </c>
      <c r="AV61" s="110">
        <v>4.4488358223368873</v>
      </c>
      <c r="AW61" s="110">
        <v>4.4473554880083528</v>
      </c>
      <c r="AX61" s="110">
        <v>-3.3274645045385594E-4</v>
      </c>
      <c r="AY61" s="109">
        <v>1.0047302829677702</v>
      </c>
      <c r="AZ61" s="109">
        <v>0.9936319692511939</v>
      </c>
      <c r="BA61" s="109">
        <v>0.99905163824327237</v>
      </c>
      <c r="BB61" s="110">
        <v>8849</v>
      </c>
      <c r="BC61" s="110">
        <v>18308</v>
      </c>
      <c r="BD61" s="110">
        <v>1.0689343428636002</v>
      </c>
      <c r="BE61" s="109">
        <v>6.8609251113441502E-2</v>
      </c>
      <c r="BF61" s="109">
        <v>0.16890521769551001</v>
      </c>
      <c r="BG61" s="109">
        <v>0.25848593052565499</v>
      </c>
      <c r="BH61" s="109">
        <v>7.2880568269680202E-2</v>
      </c>
      <c r="BI61" s="109">
        <v>8.5430047217709207E-2</v>
      </c>
      <c r="BJ61" s="109">
        <v>0.268430780535305</v>
      </c>
      <c r="BK61" s="109">
        <v>7.7258204642699405E-2</v>
      </c>
      <c r="BL61" s="109" t="s">
        <v>2891</v>
      </c>
      <c r="BM61" s="108">
        <v>105.8</v>
      </c>
      <c r="BN61" s="108">
        <v>2.0201670988187842E-2</v>
      </c>
      <c r="BO61" s="108">
        <v>3.6645122874049446E-2</v>
      </c>
      <c r="BP61" s="108">
        <v>83565</v>
      </c>
      <c r="BQ61" s="108">
        <v>80611</v>
      </c>
      <c r="BR61" s="108">
        <v>88528</v>
      </c>
      <c r="BS61" s="108">
        <v>86775</v>
      </c>
      <c r="BT61" s="108">
        <v>1</v>
      </c>
      <c r="BU61" s="47">
        <v>0.6371528377413942</v>
      </c>
      <c r="BV61" s="47">
        <v>0.76863745259517635</v>
      </c>
      <c r="BW61" s="47">
        <v>0.4662976163692189</v>
      </c>
      <c r="BX61" s="47">
        <v>-0.86993737034891661</v>
      </c>
      <c r="BY61" s="47">
        <v>14.576246757076882</v>
      </c>
      <c r="BZ61" s="47">
        <v>0.62108973596428307</v>
      </c>
      <c r="CA61" s="47">
        <v>-2.9350217326614576</v>
      </c>
      <c r="CB61" s="47">
        <v>3.207452883104267</v>
      </c>
      <c r="CC61" s="47">
        <v>0.27997575560933935</v>
      </c>
      <c r="CD61" s="47">
        <v>4</v>
      </c>
      <c r="CE61" s="108">
        <v>0.45371317278223788</v>
      </c>
      <c r="CF61" s="108">
        <v>0.3632996596007011</v>
      </c>
      <c r="CG61" s="108">
        <v>0.18298716761706105</v>
      </c>
      <c r="CH61" s="47">
        <v>6980</v>
      </c>
      <c r="CI61" s="47">
        <v>8.0997367198389347E-2</v>
      </c>
      <c r="CJ61" s="47">
        <v>3114</v>
      </c>
      <c r="CK61" s="47">
        <v>1566</v>
      </c>
      <c r="CL61" s="47">
        <v>0.33461538461538459</v>
      </c>
      <c r="CM61" s="108">
        <v>4</v>
      </c>
      <c r="CN61" s="47">
        <v>0.12598651169464772</v>
      </c>
      <c r="CO61" s="47">
        <v>0.16870554002102445</v>
      </c>
      <c r="CP61" s="47">
        <v>0.51266322284402355</v>
      </c>
      <c r="CQ61" s="47" t="s">
        <v>2761</v>
      </c>
      <c r="CR61" s="106">
        <v>12.294483213084041</v>
      </c>
      <c r="CS61" s="107">
        <v>79684.115641900004</v>
      </c>
      <c r="CT61" s="107">
        <v>5.585214827031091E-2</v>
      </c>
      <c r="CU61" s="107">
        <v>9.8953137959704771E-2</v>
      </c>
      <c r="CV61" s="107">
        <v>0.79546713663695257</v>
      </c>
      <c r="CW61" s="106">
        <v>731.00228120600332</v>
      </c>
      <c r="CX61" s="106">
        <v>389.99835939533642</v>
      </c>
      <c r="CY61" s="106">
        <v>13.802120035080245</v>
      </c>
      <c r="CZ61" s="106">
        <v>285.08969038459998</v>
      </c>
      <c r="DA61" s="107">
        <v>23</v>
      </c>
      <c r="DB61" s="107">
        <v>2249</v>
      </c>
      <c r="DC61" s="107">
        <v>0.58134329667509732</v>
      </c>
      <c r="DD61" s="106">
        <v>1300704</v>
      </c>
      <c r="DE61" s="106">
        <v>2114419</v>
      </c>
      <c r="DF61" s="106">
        <v>7.8199478897581623E-2</v>
      </c>
      <c r="DG61" s="107">
        <v>0.16892857066804201</v>
      </c>
      <c r="DH61" s="107">
        <v>0.24774425298549801</v>
      </c>
      <c r="DI61" s="107">
        <v>171467.567122562</v>
      </c>
      <c r="DJ61" s="102">
        <v>4517.18436131416</v>
      </c>
      <c r="DK61" s="102">
        <v>21.869160084791702</v>
      </c>
      <c r="DL61" s="102">
        <v>15.822362097488501</v>
      </c>
      <c r="DM61" s="102">
        <v>4.4387423235219403</v>
      </c>
      <c r="DN61" s="102">
        <v>1.60805566378127</v>
      </c>
      <c r="DO61" s="102">
        <v>3</v>
      </c>
      <c r="DP61" s="103">
        <v>237</v>
      </c>
      <c r="DQ61" s="103">
        <v>0.2006773920406435</v>
      </c>
      <c r="DR61" s="103">
        <v>24439.25</v>
      </c>
      <c r="DS61" s="103">
        <v>27527.25</v>
      </c>
      <c r="DT61" s="103">
        <v>0.12635412297840559</v>
      </c>
      <c r="DU61" s="103">
        <v>0.32754687643851593</v>
      </c>
      <c r="DV61" s="103">
        <v>0.2729386335358599</v>
      </c>
      <c r="DW61" s="102">
        <v>313</v>
      </c>
      <c r="DX61" s="102" t="s">
        <v>2812</v>
      </c>
      <c r="DY61" s="102">
        <v>323</v>
      </c>
      <c r="DZ61" s="102" t="s">
        <v>2814</v>
      </c>
      <c r="EA61" s="102">
        <v>383</v>
      </c>
      <c r="EB61" s="103">
        <v>22279.49645827815</v>
      </c>
      <c r="EC61" s="103">
        <v>0.1870246332310172</v>
      </c>
      <c r="ED61" s="103">
        <v>3.7732564057743652</v>
      </c>
      <c r="EE61" s="102">
        <v>13.913043478260869</v>
      </c>
      <c r="EF61" s="102">
        <v>30.086956521739129</v>
      </c>
      <c r="EG61" s="102">
        <v>16.173913043478262</v>
      </c>
      <c r="EH61" s="103">
        <v>17767</v>
      </c>
      <c r="EI61" s="103">
        <v>0.17478989414939125</v>
      </c>
      <c r="EJ61" s="103">
        <v>16874</v>
      </c>
      <c r="EK61" s="103">
        <v>6.6255778120184905E-2</v>
      </c>
      <c r="EL61" s="103">
        <v>7.5058087578194819</v>
      </c>
      <c r="EM61" s="102">
        <v>103217</v>
      </c>
      <c r="EN61" s="102">
        <v>7109</v>
      </c>
      <c r="EO61" s="102">
        <v>6.8874313339856802E-2</v>
      </c>
      <c r="EP61" s="102">
        <v>4.7172461900655903E-2</v>
      </c>
      <c r="EQ61" s="102">
        <v>2.1701851439200906E-2</v>
      </c>
      <c r="ER61" s="102">
        <v>0.31509354339569562</v>
      </c>
      <c r="ES61" s="91">
        <v>0.129</v>
      </c>
      <c r="ET61" s="91">
        <v>1.2000000000000011</v>
      </c>
      <c r="EU61" s="91">
        <v>22980</v>
      </c>
      <c r="EV61" s="91">
        <v>0.17304747320061264</v>
      </c>
      <c r="EW61" s="75">
        <v>9811</v>
      </c>
      <c r="EX61" s="75">
        <v>108.68114361431046</v>
      </c>
      <c r="EY61" s="75" t="s">
        <v>2854</v>
      </c>
      <c r="EZ61" s="75">
        <v>4.9842014065844459E-2</v>
      </c>
      <c r="FA61" s="75">
        <v>0.11680766486596678</v>
      </c>
      <c r="FB61" s="75">
        <v>0.31536030985628377</v>
      </c>
      <c r="FC61" s="75">
        <v>0.31902966058505761</v>
      </c>
      <c r="FD61" s="75">
        <v>0.19896035062684742</v>
      </c>
      <c r="FE61" s="91">
        <v>0.47258064516129034</v>
      </c>
      <c r="FF61" s="91">
        <v>0.52741935483870972</v>
      </c>
      <c r="FG61" s="91" t="e">
        <f>VLOOKUP(A61,#REF!,2,FALSE)</f>
        <v>#REF!</v>
      </c>
      <c r="FH61" s="91" t="e">
        <f>VLOOKUP(A61,#REF!,3,FALSE)</f>
        <v>#REF!</v>
      </c>
      <c r="FI61" s="91" t="e">
        <f>VLOOKUP(A61,#REF!,4,FALSE)</f>
        <v>#REF!</v>
      </c>
      <c r="FJ61" s="91">
        <v>620</v>
      </c>
      <c r="FK61" s="91">
        <v>1.935483870967742E-2</v>
      </c>
      <c r="FL61" s="91">
        <v>0.32580645161290323</v>
      </c>
      <c r="FM61" s="91">
        <v>0.42741935483870969</v>
      </c>
      <c r="FN61" s="91">
        <v>0.20967741935483872</v>
      </c>
      <c r="FO61" s="91">
        <v>1.7741935483870968E-2</v>
      </c>
      <c r="FP61" s="75">
        <v>6.0042119532327951E-2</v>
      </c>
      <c r="FQ61" s="75">
        <v>7.2426230301856648E-3</v>
      </c>
      <c r="FR61" s="92">
        <v>0.23648422938200478</v>
      </c>
    </row>
    <row r="62" spans="1:174">
      <c r="A62" s="88" t="s">
        <v>1607</v>
      </c>
      <c r="B62" s="89" t="s">
        <v>1608</v>
      </c>
      <c r="C62" s="89" t="s">
        <v>26</v>
      </c>
      <c r="D62" s="89" t="s">
        <v>191</v>
      </c>
      <c r="E62" s="90" t="s">
        <v>27</v>
      </c>
      <c r="F62" s="90" t="s">
        <v>47</v>
      </c>
      <c r="G62" s="90" t="s">
        <v>48</v>
      </c>
      <c r="H62" s="115">
        <v>84928.667658951963</v>
      </c>
      <c r="I62" s="115">
        <v>376917.84488070768</v>
      </c>
      <c r="J62" s="115">
        <v>457042.92996701668</v>
      </c>
      <c r="K62" s="115">
        <v>141804.727843409</v>
      </c>
      <c r="L62" s="115">
        <v>1060694.170350085</v>
      </c>
      <c r="M62" s="115">
        <v>4.7399606320135019</v>
      </c>
      <c r="N62" s="115">
        <v>-0.1582634202</v>
      </c>
      <c r="O62" s="116">
        <v>374</v>
      </c>
      <c r="P62" s="116">
        <v>32</v>
      </c>
      <c r="Q62" s="116">
        <v>32</v>
      </c>
      <c r="R62" s="116">
        <v>54</v>
      </c>
      <c r="S62" s="116">
        <v>31</v>
      </c>
      <c r="T62" s="116">
        <v>523</v>
      </c>
      <c r="U62" s="116">
        <v>1.0999999999999996</v>
      </c>
      <c r="V62" s="116">
        <v>26.1</v>
      </c>
      <c r="W62" s="115">
        <v>223777</v>
      </c>
      <c r="X62" s="115">
        <v>1.9614070480000002E-2</v>
      </c>
      <c r="Y62" s="115">
        <v>6.3000000000000007</v>
      </c>
      <c r="Z62" s="116">
        <v>451115</v>
      </c>
      <c r="AA62" s="116">
        <v>0.2126885605665961</v>
      </c>
      <c r="AB62" s="116">
        <v>258.3</v>
      </c>
      <c r="AC62" s="116">
        <v>260.8</v>
      </c>
      <c r="AD62" s="116">
        <v>266.8</v>
      </c>
      <c r="AE62" s="115">
        <v>45978.15830000009</v>
      </c>
      <c r="AF62" s="115">
        <v>0.60737329326288103</v>
      </c>
      <c r="AG62" s="115">
        <v>0.19</v>
      </c>
      <c r="AH62" s="115">
        <v>0.14000000000000001</v>
      </c>
      <c r="AI62" s="109">
        <v>213017</v>
      </c>
      <c r="AJ62" s="109">
        <v>219366</v>
      </c>
      <c r="AK62" s="109">
        <v>223777</v>
      </c>
      <c r="AL62" s="109">
        <v>4.4898717262702448E-3</v>
      </c>
      <c r="AM62" s="110">
        <f t="shared" si="1"/>
        <v>10760</v>
      </c>
      <c r="AN62" s="110">
        <v>3.1688580569495528E-3</v>
      </c>
      <c r="AO62" s="110">
        <v>1.321013669320692E-3</v>
      </c>
      <c r="AP62" s="109">
        <v>65330.363461192705</v>
      </c>
      <c r="AQ62" s="109">
        <v>48523.421869578204</v>
      </c>
      <c r="AR62" s="109">
        <v>109923.2146692291</v>
      </c>
      <c r="AS62" s="109">
        <v>59.432726433427973</v>
      </c>
      <c r="AT62" s="109">
        <v>44.143015663788994</v>
      </c>
      <c r="AU62" s="109">
        <v>103.57574209721709</v>
      </c>
      <c r="AV62" s="110">
        <v>4.5507240172914942</v>
      </c>
      <c r="AW62" s="110">
        <v>3.9669762841730187</v>
      </c>
      <c r="AX62" s="110">
        <v>-0.12827579323650376</v>
      </c>
      <c r="AY62" s="109">
        <v>0.95388399386436706</v>
      </c>
      <c r="AZ62" s="109">
        <v>0.98024320141472154</v>
      </c>
      <c r="BA62" s="109">
        <v>0.96723032588570046</v>
      </c>
      <c r="BB62" s="110">
        <v>7931</v>
      </c>
      <c r="BC62" s="110">
        <v>15092</v>
      </c>
      <c r="BD62" s="110">
        <v>0.90291262135922334</v>
      </c>
      <c r="BE62" s="109">
        <v>7.7583827889991894E-2</v>
      </c>
      <c r="BF62" s="109">
        <v>0.18088962382350701</v>
      </c>
      <c r="BG62" s="109">
        <v>0.26048097986358798</v>
      </c>
      <c r="BH62" s="109">
        <v>7.8074496546586006E-2</v>
      </c>
      <c r="BI62" s="109">
        <v>9.18436567209171E-2</v>
      </c>
      <c r="BJ62" s="109">
        <v>0.25480546386999903</v>
      </c>
      <c r="BK62" s="109">
        <v>5.6321951285411197E-2</v>
      </c>
      <c r="BL62" s="109" t="s">
        <v>2891</v>
      </c>
      <c r="BM62" s="108">
        <v>119.1</v>
      </c>
      <c r="BN62" s="108">
        <v>6.1082223281059021E-2</v>
      </c>
      <c r="BO62" s="108">
        <v>9.2892371932584955E-2</v>
      </c>
      <c r="BP62" s="108">
        <v>108357</v>
      </c>
      <c r="BQ62" s="108">
        <v>99147</v>
      </c>
      <c r="BR62" s="108">
        <v>102439</v>
      </c>
      <c r="BS62" s="108">
        <v>96542</v>
      </c>
      <c r="BT62" s="108">
        <v>1</v>
      </c>
      <c r="BU62" s="47">
        <v>0.66291212466353922</v>
      </c>
      <c r="BV62" s="47">
        <v>0.76993951828388651</v>
      </c>
      <c r="BW62" s="47">
        <v>0.53602597225853721</v>
      </c>
      <c r="BX62" s="47">
        <v>0.68935841978323698</v>
      </c>
      <c r="BY62" s="47">
        <v>15.144329884402097</v>
      </c>
      <c r="BZ62" s="47">
        <v>0.63187813904558143</v>
      </c>
      <c r="CA62" s="47">
        <v>-1.7262733781964084</v>
      </c>
      <c r="CB62" s="47">
        <v>6.2893850726650768</v>
      </c>
      <c r="CC62" s="47">
        <v>0.30906317274244083</v>
      </c>
      <c r="CD62" s="47">
        <v>4</v>
      </c>
      <c r="CE62" s="108">
        <v>0.47459395166390206</v>
      </c>
      <c r="CF62" s="108">
        <v>0.34393629040615176</v>
      </c>
      <c r="CG62" s="108">
        <v>0.18146975792994624</v>
      </c>
      <c r="CH62" s="47">
        <v>6784</v>
      </c>
      <c r="CI62" s="47">
        <v>-1.2086791903305661E-2</v>
      </c>
      <c r="CJ62" s="47">
        <v>3336</v>
      </c>
      <c r="CK62" s="47">
        <v>798</v>
      </c>
      <c r="CL62" s="47">
        <v>0.19303338171262699</v>
      </c>
      <c r="CM62" s="108">
        <v>5</v>
      </c>
      <c r="CN62" s="47">
        <v>0.11860633801055501</v>
      </c>
      <c r="CO62" s="47">
        <v>-0.4900973544075633</v>
      </c>
      <c r="CP62" s="47">
        <v>0.43929616567869734</v>
      </c>
      <c r="CQ62" s="47" t="s">
        <v>2761</v>
      </c>
      <c r="CR62" s="106">
        <v>11.47982387827987</v>
      </c>
      <c r="CS62" s="107">
        <v>92181.257095349996</v>
      </c>
      <c r="CT62" s="107">
        <v>6.3320662579946979E-2</v>
      </c>
      <c r="CU62" s="107">
        <v>9.636816346105255E-2</v>
      </c>
      <c r="CV62" s="107">
        <v>0.79204883822085592</v>
      </c>
      <c r="CW62" s="106">
        <v>938.27544440061763</v>
      </c>
      <c r="CX62" s="106">
        <v>390.9157174350226</v>
      </c>
      <c r="CY62" s="106">
        <v>16.390720158885856</v>
      </c>
      <c r="CZ62" s="106">
        <v>366.78661849949998</v>
      </c>
      <c r="DA62" s="107">
        <v>64</v>
      </c>
      <c r="DB62" s="107">
        <v>3273</v>
      </c>
      <c r="DC62" s="107">
        <v>0.48209691446875169</v>
      </c>
      <c r="DD62" s="106">
        <v>368948</v>
      </c>
      <c r="DE62" s="106">
        <v>449379</v>
      </c>
      <c r="DF62" s="106">
        <v>2.7250113837180307E-2</v>
      </c>
      <c r="DG62" s="107">
        <v>0.164161211983122</v>
      </c>
      <c r="DH62" s="107">
        <v>0.28103481382311096</v>
      </c>
      <c r="DI62" s="107">
        <v>181589.17114567</v>
      </c>
      <c r="DJ62" s="102">
        <v>6233.9342605834099</v>
      </c>
      <c r="DK62" s="102">
        <v>27.857797095248401</v>
      </c>
      <c r="DL62" s="102">
        <v>18.287810483325</v>
      </c>
      <c r="DM62" s="102">
        <v>5.3251613531540798</v>
      </c>
      <c r="DN62" s="102">
        <v>4.2448252587692998</v>
      </c>
      <c r="DO62" s="102">
        <v>3</v>
      </c>
      <c r="DP62" s="103">
        <v>43.25</v>
      </c>
      <c r="DQ62" s="103">
        <v>3.0608634111818821E-2</v>
      </c>
      <c r="DR62" s="103">
        <v>62875</v>
      </c>
      <c r="DS62" s="103">
        <v>60763.25</v>
      </c>
      <c r="DT62" s="103">
        <v>-3.3586481113320077E-2</v>
      </c>
      <c r="DU62" s="103">
        <v>0.37750695825049696</v>
      </c>
      <c r="DV62" s="103">
        <v>0.34190073769918494</v>
      </c>
      <c r="DW62" s="102">
        <v>333</v>
      </c>
      <c r="DX62" s="102" t="s">
        <v>2812</v>
      </c>
      <c r="DY62" s="102">
        <v>336</v>
      </c>
      <c r="DZ62" s="102" t="s">
        <v>2814</v>
      </c>
      <c r="EA62" s="102">
        <v>401</v>
      </c>
      <c r="EB62" s="103">
        <v>9773.7650548432139</v>
      </c>
      <c r="EC62" s="103">
        <v>8.2786422622761424E-2</v>
      </c>
      <c r="ED62" s="103">
        <v>8.8734900128706045</v>
      </c>
      <c r="EE62" s="102">
        <v>10.26595744680851</v>
      </c>
      <c r="EF62" s="102">
        <v>21.542553191489361</v>
      </c>
      <c r="EG62" s="102">
        <v>11.276595744680851</v>
      </c>
      <c r="EH62" s="103">
        <v>17401</v>
      </c>
      <c r="EI62" s="103">
        <v>0.16899927188888997</v>
      </c>
      <c r="EJ62" s="103">
        <v>16050</v>
      </c>
      <c r="EK62" s="103">
        <v>0.12161993769470404</v>
      </c>
      <c r="EL62" s="103">
        <v>5.774647887323944</v>
      </c>
      <c r="EM62" s="102">
        <v>102409</v>
      </c>
      <c r="EN62" s="102">
        <v>9280</v>
      </c>
      <c r="EO62" s="102">
        <v>9.0617035612104407E-2</v>
      </c>
      <c r="EP62" s="102">
        <v>6.3744397465066549E-2</v>
      </c>
      <c r="EQ62" s="102">
        <v>2.6872638147037858E-2</v>
      </c>
      <c r="ER62" s="102">
        <v>0.29655172413793102</v>
      </c>
      <c r="ES62" s="91">
        <v>0.151</v>
      </c>
      <c r="ET62" s="91">
        <v>9.9999999999999645E-2</v>
      </c>
      <c r="EU62" s="91">
        <v>22540</v>
      </c>
      <c r="EV62" s="91">
        <v>0.18382352941176472</v>
      </c>
      <c r="EW62" s="75">
        <v>11515</v>
      </c>
      <c r="EX62" s="75">
        <v>106.3062353452019</v>
      </c>
      <c r="EY62" s="75" t="s">
        <v>2855</v>
      </c>
      <c r="EZ62" s="75">
        <v>5.1324359531046457E-2</v>
      </c>
      <c r="FA62" s="75">
        <v>0.3557099435518889</v>
      </c>
      <c r="FB62" s="75">
        <v>0.18940512375162832</v>
      </c>
      <c r="FC62" s="75">
        <v>0.12401215805471125</v>
      </c>
      <c r="FD62" s="75">
        <v>0.27954841511072515</v>
      </c>
      <c r="FE62" s="91">
        <v>0.46206225680933855</v>
      </c>
      <c r="FF62" s="91">
        <v>0.53793774319066145</v>
      </c>
      <c r="FG62" s="91" t="e">
        <f>VLOOKUP(A62,#REF!,2,FALSE)</f>
        <v>#REF!</v>
      </c>
      <c r="FH62" s="91" t="e">
        <f>VLOOKUP(A62,#REF!,3,FALSE)</f>
        <v>#REF!</v>
      </c>
      <c r="FI62" s="91" t="e">
        <f>VLOOKUP(A62,#REF!,4,FALSE)</f>
        <v>#REF!</v>
      </c>
      <c r="FJ62" s="91">
        <v>1028</v>
      </c>
      <c r="FK62" s="91">
        <v>3.3073929961089495E-2</v>
      </c>
      <c r="FL62" s="91">
        <v>0.37840466926070038</v>
      </c>
      <c r="FM62" s="91">
        <v>0.39007782101167315</v>
      </c>
      <c r="FN62" s="91">
        <v>0.17023346303501946</v>
      </c>
      <c r="FO62" s="91">
        <v>2.821011673151751E-2</v>
      </c>
      <c r="FP62" s="75">
        <v>7.8891038846709005E-2</v>
      </c>
      <c r="FQ62" s="75">
        <v>7.0203818980502913E-3</v>
      </c>
      <c r="FR62" s="92">
        <v>0.22096551477587062</v>
      </c>
    </row>
    <row r="63" spans="1:174">
      <c r="A63" s="88" t="s">
        <v>2650</v>
      </c>
      <c r="B63" s="89" t="s">
        <v>2651</v>
      </c>
      <c r="C63" s="89" t="s">
        <v>26</v>
      </c>
      <c r="D63" s="89" t="s">
        <v>191</v>
      </c>
      <c r="E63" s="90" t="s">
        <v>2611</v>
      </c>
      <c r="F63" s="90" t="s">
        <v>2643</v>
      </c>
      <c r="G63" s="90" t="s">
        <v>300</v>
      </c>
      <c r="H63" s="115">
        <v>62460.414424863397</v>
      </c>
      <c r="I63" s="115">
        <v>787096.27821080398</v>
      </c>
      <c r="J63" s="115">
        <v>732075.238867259</v>
      </c>
      <c r="K63" s="115">
        <v>10317.1707854945</v>
      </c>
      <c r="L63" s="115">
        <v>1591949</v>
      </c>
      <c r="M63" s="115">
        <v>7.4598602999999999</v>
      </c>
      <c r="N63" s="115"/>
      <c r="O63" s="116">
        <v>56</v>
      </c>
      <c r="P63" s="116">
        <v>7</v>
      </c>
      <c r="Q63" s="116"/>
      <c r="R63" s="116">
        <v>2</v>
      </c>
      <c r="S63" s="116">
        <v>12</v>
      </c>
      <c r="T63" s="116">
        <v>77</v>
      </c>
      <c r="U63" s="116"/>
      <c r="V63" s="116"/>
      <c r="W63" s="115"/>
      <c r="X63" s="115"/>
      <c r="Y63" s="115"/>
      <c r="Z63" s="116"/>
      <c r="AA63" s="116"/>
      <c r="AB63" s="116"/>
      <c r="AC63" s="116"/>
      <c r="AD63" s="116"/>
      <c r="AE63" s="115">
        <v>3834.8020000000015</v>
      </c>
      <c r="AF63" s="115">
        <v>9.5738906821624614E-2</v>
      </c>
      <c r="AG63" s="115"/>
      <c r="AH63" s="115"/>
      <c r="AI63" s="109">
        <v>197394</v>
      </c>
      <c r="AJ63" s="109">
        <v>202993</v>
      </c>
      <c r="AK63" s="109">
        <v>213402</v>
      </c>
      <c r="AL63" s="109">
        <v>7.1139098960006919E-3</v>
      </c>
      <c r="AM63" s="110">
        <f t="shared" si="1"/>
        <v>16008</v>
      </c>
      <c r="AN63" s="110">
        <v>1.0983217300860826E-2</v>
      </c>
      <c r="AO63" s="110">
        <v>-3.8693074048601339E-3</v>
      </c>
      <c r="AP63" s="109">
        <v>77274.013452483705</v>
      </c>
      <c r="AQ63" s="109">
        <v>27734.4057487149</v>
      </c>
      <c r="AR63" s="109">
        <v>108393.58079880137</v>
      </c>
      <c r="AS63" s="109">
        <v>71.290211913857377</v>
      </c>
      <c r="AT63" s="109">
        <v>25.586760345333655</v>
      </c>
      <c r="AU63" s="109">
        <v>96.876972259190978</v>
      </c>
      <c r="AV63" s="110">
        <v>4.8486417109993596</v>
      </c>
      <c r="AW63" s="110">
        <v>4.6421099339362319</v>
      </c>
      <c r="AX63" s="110">
        <v>-4.2595800921854284E-2</v>
      </c>
      <c r="AY63" s="109">
        <v>1.0315639168194717</v>
      </c>
      <c r="AZ63" s="109">
        <v>1.0010019842848257</v>
      </c>
      <c r="BA63" s="109">
        <v>1.0168611242890002</v>
      </c>
      <c r="BB63" s="110"/>
      <c r="BC63" s="110"/>
      <c r="BD63" s="110"/>
      <c r="BE63" s="109">
        <v>5.42024085157558E-2</v>
      </c>
      <c r="BF63" s="109">
        <v>0.13188183397462599</v>
      </c>
      <c r="BG63" s="109">
        <v>0.23714038049688499</v>
      </c>
      <c r="BH63" s="109">
        <v>5.5331565806011902E-2</v>
      </c>
      <c r="BI63" s="109">
        <v>5.8716096285687101E-2</v>
      </c>
      <c r="BJ63" s="109">
        <v>0.31623201795696498</v>
      </c>
      <c r="BK63" s="109">
        <v>0.146495696964069</v>
      </c>
      <c r="BL63" s="109" t="s">
        <v>2888</v>
      </c>
      <c r="BM63" s="108">
        <v>116.9</v>
      </c>
      <c r="BN63" s="108">
        <v>7.9531244812818841E-2</v>
      </c>
      <c r="BO63" s="108">
        <v>0.10541523832039612</v>
      </c>
      <c r="BP63" s="108">
        <v>84163</v>
      </c>
      <c r="BQ63" s="108">
        <v>76137</v>
      </c>
      <c r="BR63" s="108">
        <v>97554</v>
      </c>
      <c r="BS63" s="108">
        <v>90367</v>
      </c>
      <c r="BT63" s="108">
        <v>1</v>
      </c>
      <c r="BU63" s="47">
        <v>0.50691439633335333</v>
      </c>
      <c r="BV63" s="47">
        <v>0.59316962624461744</v>
      </c>
      <c r="BW63" s="47">
        <v>0.47278765809544948</v>
      </c>
      <c r="BX63" s="47">
        <v>-1.0820501466482946</v>
      </c>
      <c r="BY63" s="47">
        <v>9.5601926050834347</v>
      </c>
      <c r="BZ63" s="47">
        <v>0.47374970749030254</v>
      </c>
      <c r="CA63" s="47">
        <v>-3.4208022890586767</v>
      </c>
      <c r="CB63" s="47">
        <v>7.1572313029500068</v>
      </c>
      <c r="CC63" s="47">
        <v>0.24102964835942328</v>
      </c>
      <c r="CD63" s="47">
        <v>6</v>
      </c>
      <c r="CE63" s="108">
        <v>0.31177379508261643</v>
      </c>
      <c r="CF63" s="108">
        <v>0.39156505840328099</v>
      </c>
      <c r="CG63" s="108">
        <v>0.29666114651410264</v>
      </c>
      <c r="CH63" s="47">
        <v>16615</v>
      </c>
      <c r="CI63" s="47">
        <v>0.2216911764705882</v>
      </c>
      <c r="CJ63" s="47">
        <v>8866</v>
      </c>
      <c r="CK63" s="47">
        <v>4060</v>
      </c>
      <c r="CL63" s="47">
        <v>0.31409562122853163</v>
      </c>
      <c r="CM63" s="108">
        <v>6</v>
      </c>
      <c r="CN63" s="47">
        <v>0.12036880522474069</v>
      </c>
      <c r="CO63" s="47">
        <v>-4.4820493109433972</v>
      </c>
      <c r="CP63" s="47">
        <v>0.52444102958125238</v>
      </c>
      <c r="CQ63" s="47" t="s">
        <v>2761</v>
      </c>
      <c r="CR63" s="106"/>
      <c r="CS63" s="107">
        <v>71052.774444640003</v>
      </c>
      <c r="CT63" s="107">
        <v>0.10330705272612653</v>
      </c>
      <c r="CU63" s="107">
        <v>9.4539717044317795E-2</v>
      </c>
      <c r="CV63" s="107">
        <v>0.74951938496649972</v>
      </c>
      <c r="CW63" s="106"/>
      <c r="CX63" s="106"/>
      <c r="CY63" s="106"/>
      <c r="CZ63" s="106"/>
      <c r="DA63" s="107">
        <v>11</v>
      </c>
      <c r="DB63" s="107">
        <v>3342</v>
      </c>
      <c r="DC63" s="107">
        <v>0.77117460234921609</v>
      </c>
      <c r="DD63" s="106"/>
      <c r="DE63" s="106"/>
      <c r="DF63" s="106"/>
      <c r="DG63" s="107"/>
      <c r="DH63" s="107"/>
      <c r="DI63" s="107"/>
      <c r="DJ63" s="102">
        <v>5153.5269538356797</v>
      </c>
      <c r="DK63" s="102">
        <v>24.149384512964598</v>
      </c>
      <c r="DL63" s="102">
        <v>15.0772829975893</v>
      </c>
      <c r="DM63" s="102">
        <v>9.8431822502796606</v>
      </c>
      <c r="DN63" s="102">
        <v>-0.77108073490433704</v>
      </c>
      <c r="DO63" s="102">
        <v>2</v>
      </c>
      <c r="DP63" s="103">
        <v>-235.5</v>
      </c>
      <c r="DQ63" s="103">
        <v>-0.13914327917282129</v>
      </c>
      <c r="DR63" s="103">
        <v>6707.25</v>
      </c>
      <c r="DS63" s="103">
        <v>6956.75</v>
      </c>
      <c r="DT63" s="103">
        <v>3.7198553803719857E-2</v>
      </c>
      <c r="DU63" s="103">
        <v>0.75943941257594394</v>
      </c>
      <c r="DV63" s="103">
        <v>0.64933338124842777</v>
      </c>
      <c r="DW63" s="102">
        <v>196</v>
      </c>
      <c r="DX63" s="102" t="s">
        <v>2814</v>
      </c>
      <c r="DY63" s="102">
        <v>176</v>
      </c>
      <c r="DZ63" s="102" t="s">
        <v>2812</v>
      </c>
      <c r="EA63" s="102">
        <v>195</v>
      </c>
      <c r="EB63" s="103"/>
      <c r="EC63" s="103"/>
      <c r="ED63" s="103"/>
      <c r="EE63" s="102">
        <v>15.838779956427009</v>
      </c>
      <c r="EF63" s="102">
        <v>33.257080610021788</v>
      </c>
      <c r="EG63" s="102">
        <v>17.41830065359477</v>
      </c>
      <c r="EH63" s="103">
        <v>31041</v>
      </c>
      <c r="EI63" s="103">
        <v>0.34590899711862022</v>
      </c>
      <c r="EJ63" s="103">
        <v>26836</v>
      </c>
      <c r="EK63" s="103">
        <v>0.15915188552690415</v>
      </c>
      <c r="EL63" s="103">
        <v>8.5978330146590185</v>
      </c>
      <c r="EM63" s="102">
        <v>73159</v>
      </c>
      <c r="EN63" s="102">
        <v>8774</v>
      </c>
      <c r="EO63" s="102">
        <v>0.11993056220013942</v>
      </c>
      <c r="EP63" s="102">
        <v>7.9006000628767475E-2</v>
      </c>
      <c r="EQ63" s="102">
        <v>4.0924561571371941E-2</v>
      </c>
      <c r="ER63" s="102">
        <v>0.34123546842945063</v>
      </c>
      <c r="ES63" s="91">
        <v>0.33100000000000002</v>
      </c>
      <c r="ET63" s="91"/>
      <c r="EU63" s="91">
        <v>18330</v>
      </c>
      <c r="EV63" s="91"/>
      <c r="EW63" s="75">
        <v>13651</v>
      </c>
      <c r="EX63" s="75">
        <v>90.967907113032012</v>
      </c>
      <c r="EY63" s="75" t="s">
        <v>2857</v>
      </c>
      <c r="EZ63" s="75">
        <v>0.60750128195736575</v>
      </c>
      <c r="FA63" s="75">
        <v>0.10534026811222623</v>
      </c>
      <c r="FB63" s="75">
        <v>0.15141747857299831</v>
      </c>
      <c r="FC63" s="75"/>
      <c r="FD63" s="75">
        <v>0.1357409713574097</v>
      </c>
      <c r="FE63" s="91">
        <v>0.49593495934959347</v>
      </c>
      <c r="FF63" s="91">
        <v>0.50406504065040647</v>
      </c>
      <c r="FG63" s="91" t="e">
        <f>VLOOKUP(A63,#REF!,2,FALSE)</f>
        <v>#REF!</v>
      </c>
      <c r="FH63" s="91" t="e">
        <f>VLOOKUP(A63,#REF!,3,FALSE)</f>
        <v>#REF!</v>
      </c>
      <c r="FI63" s="91" t="e">
        <f>VLOOKUP(A63,#REF!,4,FALSE)</f>
        <v>#REF!</v>
      </c>
      <c r="FJ63" s="91">
        <v>123</v>
      </c>
      <c r="FK63" s="91">
        <v>2.4390243902439025E-2</v>
      </c>
      <c r="FL63" s="91">
        <v>0.36585365853658536</v>
      </c>
      <c r="FM63" s="91">
        <v>0.43089430894308944</v>
      </c>
      <c r="FN63" s="91">
        <v>0.15447154471544716</v>
      </c>
      <c r="FO63" s="91">
        <v>2.4390243902439025E-2</v>
      </c>
      <c r="FP63" s="75">
        <v>0.19547614361627352</v>
      </c>
      <c r="FQ63" s="75">
        <v>1.9760826983814584E-2</v>
      </c>
      <c r="FR63" s="92">
        <v>0.14913168573865287</v>
      </c>
    </row>
    <row r="64" spans="1:174">
      <c r="A64" s="88" t="s">
        <v>2644</v>
      </c>
      <c r="B64" s="89" t="s">
        <v>2645</v>
      </c>
      <c r="C64" s="89" t="s">
        <v>26</v>
      </c>
      <c r="D64" s="89" t="s">
        <v>191</v>
      </c>
      <c r="E64" s="90" t="s">
        <v>2611</v>
      </c>
      <c r="F64" s="90" t="s">
        <v>2643</v>
      </c>
      <c r="G64" s="90" t="s">
        <v>300</v>
      </c>
      <c r="H64" s="115">
        <v>152691</v>
      </c>
      <c r="I64" s="115">
        <v>751787</v>
      </c>
      <c r="J64" s="115">
        <v>449410</v>
      </c>
      <c r="K64" s="115">
        <v>37386</v>
      </c>
      <c r="L64" s="115">
        <v>1391276</v>
      </c>
      <c r="M64" s="115">
        <v>6.45</v>
      </c>
      <c r="N64" s="115"/>
      <c r="O64" s="116">
        <v>53</v>
      </c>
      <c r="P64" s="116">
        <v>15</v>
      </c>
      <c r="Q64" s="116"/>
      <c r="R64" s="116">
        <v>3</v>
      </c>
      <c r="S64" s="116">
        <v>20</v>
      </c>
      <c r="T64" s="116">
        <v>91</v>
      </c>
      <c r="U64" s="116"/>
      <c r="V64" s="116"/>
      <c r="W64" s="115"/>
      <c r="X64" s="115"/>
      <c r="Y64" s="115"/>
      <c r="Z64" s="116"/>
      <c r="AA64" s="116"/>
      <c r="AB64" s="116"/>
      <c r="AC64" s="116"/>
      <c r="AD64" s="116"/>
      <c r="AE64" s="115">
        <v>6848.2300000000087</v>
      </c>
      <c r="AF64" s="115">
        <v>9.4757153759505844E-2</v>
      </c>
      <c r="AG64" s="115"/>
      <c r="AH64" s="115"/>
      <c r="AI64" s="109">
        <v>210224</v>
      </c>
      <c r="AJ64" s="109">
        <v>214795</v>
      </c>
      <c r="AK64" s="109">
        <v>215613</v>
      </c>
      <c r="AL64" s="109">
        <v>2.3036953619059997E-3</v>
      </c>
      <c r="AM64" s="110">
        <f t="shared" si="1"/>
        <v>5389</v>
      </c>
      <c r="AN64" s="110">
        <v>1.0429612057559323E-2</v>
      </c>
      <c r="AO64" s="110">
        <v>-8.1259166956533235E-3</v>
      </c>
      <c r="AP64" s="109">
        <v>73259.86916916215</v>
      </c>
      <c r="AQ64" s="109">
        <v>27319.415637460868</v>
      </c>
      <c r="AR64" s="109">
        <v>115033.71519337698</v>
      </c>
      <c r="AS64" s="109">
        <v>63.685563007340008</v>
      </c>
      <c r="AT64" s="109">
        <v>23.749050955657367</v>
      </c>
      <c r="AU64" s="109">
        <v>87.434613962997361</v>
      </c>
      <c r="AV64" s="110">
        <v>5.9860260531939593</v>
      </c>
      <c r="AW64" s="110">
        <v>6.0727852453422875</v>
      </c>
      <c r="AX64" s="110">
        <v>1.4493620872571401E-2</v>
      </c>
      <c r="AY64" s="109">
        <v>1.0769350908958151</v>
      </c>
      <c r="AZ64" s="109">
        <v>1.0930879457167615</v>
      </c>
      <c r="BA64" s="109">
        <v>1.084418635018263</v>
      </c>
      <c r="BB64" s="110"/>
      <c r="BC64" s="110"/>
      <c r="BD64" s="110"/>
      <c r="BE64" s="109">
        <v>5.1697508413554097E-2</v>
      </c>
      <c r="BF64" s="109">
        <v>0.129309643843914</v>
      </c>
      <c r="BG64" s="109">
        <v>0.22065543805461499</v>
      </c>
      <c r="BH64" s="109">
        <v>6.8649494763749194E-2</v>
      </c>
      <c r="BI64" s="109">
        <v>8.1053717460303099E-2</v>
      </c>
      <c r="BJ64" s="109">
        <v>0.304769801543262</v>
      </c>
      <c r="BK64" s="109">
        <v>0.14386439592060199</v>
      </c>
      <c r="BL64" s="109" t="s">
        <v>2888</v>
      </c>
      <c r="BM64" s="108">
        <v>97.1</v>
      </c>
      <c r="BN64" s="108">
        <v>2.575935124596862E-2</v>
      </c>
      <c r="BO64" s="108">
        <v>0.16099575504294317</v>
      </c>
      <c r="BP64" s="108">
        <v>70563</v>
      </c>
      <c r="BQ64" s="108">
        <v>60778</v>
      </c>
      <c r="BR64" s="108">
        <v>98915</v>
      </c>
      <c r="BS64" s="108">
        <v>96431</v>
      </c>
      <c r="BT64" s="108">
        <v>1</v>
      </c>
      <c r="BU64" s="47">
        <v>0.50121315223646035</v>
      </c>
      <c r="BV64" s="47">
        <v>0.57817496139209013</v>
      </c>
      <c r="BW64" s="47">
        <v>0.4174627202055573</v>
      </c>
      <c r="BX64" s="47">
        <v>3.0576095893695143</v>
      </c>
      <c r="BY64" s="47">
        <v>10.24299050007188</v>
      </c>
      <c r="BZ64" s="47">
        <v>0.46673860990625921</v>
      </c>
      <c r="CA64" s="47">
        <v>-3.8629050888746965</v>
      </c>
      <c r="CB64" s="47">
        <v>7.1108412752139136</v>
      </c>
      <c r="CC64" s="47">
        <v>0.24573474506474646</v>
      </c>
      <c r="CD64" s="47">
        <v>6</v>
      </c>
      <c r="CE64" s="108">
        <v>0.31721511457285656</v>
      </c>
      <c r="CF64" s="108">
        <v>0.35269519718929554</v>
      </c>
      <c r="CG64" s="108">
        <v>0.3300896882378479</v>
      </c>
      <c r="CH64" s="47">
        <v>1121</v>
      </c>
      <c r="CI64" s="47">
        <v>0.23867403314917129</v>
      </c>
      <c r="CJ64" s="47"/>
      <c r="CK64" s="47"/>
      <c r="CL64" s="47"/>
      <c r="CM64" s="108">
        <v>4</v>
      </c>
      <c r="CN64" s="47">
        <v>6.9235735035684837E-2</v>
      </c>
      <c r="CO64" s="47">
        <v>-1.3583261426366144</v>
      </c>
      <c r="CP64" s="47">
        <v>0.52501524226231044</v>
      </c>
      <c r="CQ64" s="47" t="s">
        <v>2760</v>
      </c>
      <c r="CR64" s="106"/>
      <c r="CS64" s="107">
        <v>72447.702094940003</v>
      </c>
      <c r="CT64" s="107">
        <v>4.9512174426861934E-2</v>
      </c>
      <c r="CU64" s="107">
        <v>7.3732781447916854E-2</v>
      </c>
      <c r="CV64" s="107">
        <v>0.81650057916373153</v>
      </c>
      <c r="CW64" s="106"/>
      <c r="CX64" s="106"/>
      <c r="CY64" s="106"/>
      <c r="CZ64" s="106"/>
      <c r="DA64" s="107">
        <v>7</v>
      </c>
      <c r="DB64" s="107">
        <v>2708</v>
      </c>
      <c r="DC64" s="107">
        <v>0.81449201771760005</v>
      </c>
      <c r="DD64" s="106"/>
      <c r="DE64" s="106"/>
      <c r="DF64" s="106"/>
      <c r="DG64" s="107"/>
      <c r="DH64" s="107"/>
      <c r="DI64" s="107"/>
      <c r="DJ64" s="102">
        <v>10351.562030310501</v>
      </c>
      <c r="DK64" s="102">
        <v>48.009916054739698</v>
      </c>
      <c r="DL64" s="102">
        <v>31.802534621938602</v>
      </c>
      <c r="DM64" s="102">
        <v>-5.1733126112190497</v>
      </c>
      <c r="DN64" s="102">
        <v>21.3806940440201</v>
      </c>
      <c r="DO64" s="102">
        <v>3</v>
      </c>
      <c r="DP64" s="103">
        <v>-186</v>
      </c>
      <c r="DQ64" s="103">
        <v>-0.1019038487878373</v>
      </c>
      <c r="DR64" s="103">
        <v>6707.25</v>
      </c>
      <c r="DS64" s="103">
        <v>6956.75</v>
      </c>
      <c r="DT64" s="103">
        <v>3.7198553803719857E-2</v>
      </c>
      <c r="DU64" s="103">
        <v>0.75943941257594394</v>
      </c>
      <c r="DV64" s="103">
        <v>0.64933338124842777</v>
      </c>
      <c r="DW64" s="102">
        <v>246</v>
      </c>
      <c r="DX64" s="102" t="s">
        <v>2812</v>
      </c>
      <c r="DY64" s="102">
        <v>248</v>
      </c>
      <c r="DZ64" s="102" t="s">
        <v>2814</v>
      </c>
      <c r="EA64" s="102">
        <v>332</v>
      </c>
      <c r="EB64" s="103"/>
      <c r="EC64" s="103"/>
      <c r="ED64" s="103"/>
      <c r="EE64" s="102">
        <v>24.04643449419569</v>
      </c>
      <c r="EF64" s="102">
        <v>31.619679380873411</v>
      </c>
      <c r="EG64" s="102">
        <v>7.5732448866777222</v>
      </c>
      <c r="EH64" s="103">
        <v>19983</v>
      </c>
      <c r="EI64" s="103">
        <v>0.23809101890859924</v>
      </c>
      <c r="EJ64" s="103">
        <v>17469</v>
      </c>
      <c r="EK64" s="103">
        <v>0.16245921346385025</v>
      </c>
      <c r="EL64" s="103">
        <v>9.7288557213930353</v>
      </c>
      <c r="EM64" s="102">
        <v>76403</v>
      </c>
      <c r="EN64" s="102">
        <v>6319</v>
      </c>
      <c r="EO64" s="102">
        <v>8.2706176459039563E-2</v>
      </c>
      <c r="EP64" s="102">
        <v>5.0063479182754604E-2</v>
      </c>
      <c r="EQ64" s="102">
        <v>3.2642697276284965E-2</v>
      </c>
      <c r="ER64" s="102">
        <v>0.394682702959329</v>
      </c>
      <c r="ES64" s="91">
        <v>0.32200000000000001</v>
      </c>
      <c r="ET64" s="91"/>
      <c r="EU64" s="91">
        <v>18070</v>
      </c>
      <c r="EV64" s="91"/>
      <c r="EW64" s="75">
        <v>14125</v>
      </c>
      <c r="EX64" s="75">
        <v>90.789755752212386</v>
      </c>
      <c r="EY64" s="75" t="s">
        <v>2857</v>
      </c>
      <c r="EZ64" s="75">
        <v>0.55214159292035403</v>
      </c>
      <c r="FA64" s="75">
        <v>0.25826548672566374</v>
      </c>
      <c r="FB64" s="75">
        <v>5.1185840707964593E-2</v>
      </c>
      <c r="FC64" s="75">
        <v>8.4247787610619462E-2</v>
      </c>
      <c r="FD64" s="75">
        <v>5.4159292035398238E-2</v>
      </c>
      <c r="FE64" s="91">
        <v>0.51010101010101006</v>
      </c>
      <c r="FF64" s="91">
        <v>0.48989898989898989</v>
      </c>
      <c r="FG64" s="91" t="e">
        <f>VLOOKUP(A64,#REF!,2,FALSE)</f>
        <v>#REF!</v>
      </c>
      <c r="FH64" s="91" t="e">
        <f>VLOOKUP(A64,#REF!,3,FALSE)</f>
        <v>#REF!</v>
      </c>
      <c r="FI64" s="91" t="e">
        <f>VLOOKUP(A64,#REF!,4,FALSE)</f>
        <v>#REF!</v>
      </c>
      <c r="FJ64" s="91">
        <v>198</v>
      </c>
      <c r="FK64" s="91">
        <v>1.5151515151515152E-2</v>
      </c>
      <c r="FL64" s="91">
        <v>0.35858585858585856</v>
      </c>
      <c r="FM64" s="91">
        <v>0.44444444444444442</v>
      </c>
      <c r="FN64" s="91">
        <v>0.17676767676767677</v>
      </c>
      <c r="FO64" s="91">
        <v>5.0505050505050509E-3</v>
      </c>
      <c r="FP64" s="75">
        <v>0.18517436332688661</v>
      </c>
      <c r="FQ64" s="75">
        <v>1.879756786464638E-2</v>
      </c>
      <c r="FR64" s="92">
        <v>0.17512858686628358</v>
      </c>
    </row>
    <row r="65" spans="1:174">
      <c r="A65" s="88" t="s">
        <v>2641</v>
      </c>
      <c r="B65" s="89" t="s">
        <v>2642</v>
      </c>
      <c r="C65" s="89" t="s">
        <v>26</v>
      </c>
      <c r="D65" s="89" t="s">
        <v>191</v>
      </c>
      <c r="E65" s="90" t="s">
        <v>2611</v>
      </c>
      <c r="F65" s="90" t="s">
        <v>2643</v>
      </c>
      <c r="G65" s="90" t="s">
        <v>300</v>
      </c>
      <c r="H65" s="115">
        <v>184213</v>
      </c>
      <c r="I65" s="115">
        <v>649294.00000000012</v>
      </c>
      <c r="J65" s="115">
        <v>334666</v>
      </c>
      <c r="K65" s="115">
        <v>36272</v>
      </c>
      <c r="L65" s="115">
        <v>1204445</v>
      </c>
      <c r="M65" s="115">
        <v>6.64</v>
      </c>
      <c r="N65" s="115"/>
      <c r="O65" s="116">
        <v>86</v>
      </c>
      <c r="P65" s="116">
        <v>28</v>
      </c>
      <c r="Q65" s="116"/>
      <c r="R65" s="116">
        <v>1</v>
      </c>
      <c r="S65" s="116">
        <v>17</v>
      </c>
      <c r="T65" s="116">
        <v>132</v>
      </c>
      <c r="U65" s="116"/>
      <c r="V65" s="116"/>
      <c r="W65" s="115"/>
      <c r="X65" s="115"/>
      <c r="Y65" s="115"/>
      <c r="Z65" s="116"/>
      <c r="AA65" s="116"/>
      <c r="AB65" s="116"/>
      <c r="AC65" s="116"/>
      <c r="AD65" s="116"/>
      <c r="AE65" s="115">
        <v>6333.5709999999835</v>
      </c>
      <c r="AF65" s="115">
        <v>0.1126978150552341</v>
      </c>
      <c r="AG65" s="115"/>
      <c r="AH65" s="115"/>
      <c r="AI65" s="109">
        <v>172686</v>
      </c>
      <c r="AJ65" s="109">
        <v>180558</v>
      </c>
      <c r="AK65" s="109">
        <v>181289</v>
      </c>
      <c r="AL65" s="109">
        <v>4.4295567541456915E-3</v>
      </c>
      <c r="AM65" s="110">
        <f t="shared" si="1"/>
        <v>8603</v>
      </c>
      <c r="AN65" s="110">
        <v>1.0303932416055206E-2</v>
      </c>
      <c r="AO65" s="110">
        <v>-5.8743756619095144E-3</v>
      </c>
      <c r="AP65" s="109">
        <v>63263.251008746316</v>
      </c>
      <c r="AQ65" s="109">
        <v>23818.495084854621</v>
      </c>
      <c r="AR65" s="109">
        <v>94207.253906399041</v>
      </c>
      <c r="AS65" s="150">
        <v>67.153269398556532</v>
      </c>
      <c r="AT65" s="150">
        <v>25.283079696304306</v>
      </c>
      <c r="AU65" s="150">
        <v>92.436349094860773</v>
      </c>
      <c r="AV65" s="152">
        <v>6.4286989027599217</v>
      </c>
      <c r="AW65" s="152">
        <v>6.3847471064138936</v>
      </c>
      <c r="AX65" s="152">
        <v>-6.8368105289795143E-3</v>
      </c>
      <c r="AY65" s="109">
        <v>1.1840796987729048</v>
      </c>
      <c r="AZ65" s="109">
        <v>1.1716493275719371</v>
      </c>
      <c r="BA65" s="109">
        <v>1.1784765904773828</v>
      </c>
      <c r="BB65" s="110"/>
      <c r="BC65" s="110"/>
      <c r="BD65" s="110"/>
      <c r="BE65" s="109">
        <v>3.6949586944964002E-2</v>
      </c>
      <c r="BF65" s="109">
        <v>0.111997445895861</v>
      </c>
      <c r="BG65" s="109">
        <v>0.22603580870044299</v>
      </c>
      <c r="BH65" s="109">
        <v>7.8142460080302095E-2</v>
      </c>
      <c r="BI65" s="109">
        <v>8.1223456237246403E-2</v>
      </c>
      <c r="BJ65" s="109">
        <v>0.30524116830965897</v>
      </c>
      <c r="BK65" s="109">
        <v>0.160410073831524</v>
      </c>
      <c r="BL65" s="109" t="s">
        <v>2888</v>
      </c>
      <c r="BM65" s="108">
        <v>110.3</v>
      </c>
      <c r="BN65" s="108">
        <v>6.0073708473869954E-2</v>
      </c>
      <c r="BO65" s="108">
        <v>0.19849598424003637</v>
      </c>
      <c r="BP65" s="108">
        <v>63271</v>
      </c>
      <c r="BQ65" s="108">
        <v>52792</v>
      </c>
      <c r="BR65" s="108">
        <v>81402</v>
      </c>
      <c r="BS65" s="108">
        <v>76789</v>
      </c>
      <c r="BT65" s="108">
        <v>1</v>
      </c>
      <c r="BU65" s="47">
        <v>0.47706434007910126</v>
      </c>
      <c r="BV65" s="47">
        <v>0.57253312172760007</v>
      </c>
      <c r="BW65" s="47">
        <v>0.39327007383994222</v>
      </c>
      <c r="BX65" s="47">
        <v>4.8302079088486716</v>
      </c>
      <c r="BY65" s="47">
        <v>11.389065055087471</v>
      </c>
      <c r="BZ65" s="47">
        <v>0.43701161888340667</v>
      </c>
      <c r="CA65" s="47">
        <v>-3.4918041996132629</v>
      </c>
      <c r="CB65" s="47">
        <v>8.3657962189647712</v>
      </c>
      <c r="CC65" s="47">
        <v>0.27710659740022647</v>
      </c>
      <c r="CD65" s="47">
        <v>6</v>
      </c>
      <c r="CE65" s="108">
        <v>0.30235756653766183</v>
      </c>
      <c r="CF65" s="108">
        <v>0.36143634951474057</v>
      </c>
      <c r="CG65" s="108">
        <v>0.33620608394759754</v>
      </c>
      <c r="CH65" s="47">
        <v>2221</v>
      </c>
      <c r="CI65" s="47">
        <v>0.19216317767042401</v>
      </c>
      <c r="CJ65" s="47">
        <v>912</v>
      </c>
      <c r="CK65" s="47"/>
      <c r="CL65" s="47">
        <v>0</v>
      </c>
      <c r="CM65" s="108">
        <v>4</v>
      </c>
      <c r="CN65" s="47">
        <v>6.2117151607963245E-2</v>
      </c>
      <c r="CO65" s="47">
        <v>-1.9497738590215645</v>
      </c>
      <c r="CP65" s="47">
        <v>0.51488323124042878</v>
      </c>
      <c r="CQ65" s="47" t="s">
        <v>2760</v>
      </c>
      <c r="CR65" s="106"/>
      <c r="CS65" s="107">
        <v>57647.115772980003</v>
      </c>
      <c r="CT65" s="107">
        <v>4.1532227671001717E-2</v>
      </c>
      <c r="CU65" s="107">
        <v>9.0335369221036757E-2</v>
      </c>
      <c r="CV65" s="107">
        <v>0.79856708261607912</v>
      </c>
      <c r="CW65" s="106"/>
      <c r="CX65" s="106"/>
      <c r="CY65" s="106"/>
      <c r="CZ65" s="106"/>
      <c r="DA65" s="107">
        <v>2</v>
      </c>
      <c r="DB65" s="107">
        <v>2107</v>
      </c>
      <c r="DC65" s="107">
        <v>1.0056883595818924</v>
      </c>
      <c r="DD65" s="106"/>
      <c r="DE65" s="106"/>
      <c r="DF65" s="106"/>
      <c r="DG65" s="107"/>
      <c r="DH65" s="107"/>
      <c r="DI65" s="107"/>
      <c r="DJ65" s="102">
        <v>9181.8484350726303</v>
      </c>
      <c r="DK65" s="102">
        <v>50.647576163322803</v>
      </c>
      <c r="DL65" s="102">
        <v>27.199638586151099</v>
      </c>
      <c r="DM65" s="102">
        <v>0.85644520061587803</v>
      </c>
      <c r="DN65" s="102">
        <v>22.591492376555799</v>
      </c>
      <c r="DO65" s="102">
        <v>3</v>
      </c>
      <c r="DP65" s="103">
        <v>-155</v>
      </c>
      <c r="DQ65" s="103">
        <v>-9.8350253807106602E-2</v>
      </c>
      <c r="DR65" s="103">
        <v>6707.25</v>
      </c>
      <c r="DS65" s="103">
        <v>6956.75</v>
      </c>
      <c r="DT65" s="103">
        <v>3.7198553803719857E-2</v>
      </c>
      <c r="DU65" s="103">
        <v>0.75943941257594394</v>
      </c>
      <c r="DV65" s="103">
        <v>0.64933338124842777</v>
      </c>
      <c r="DW65" s="102">
        <v>318</v>
      </c>
      <c r="DX65" s="102" t="s">
        <v>2812</v>
      </c>
      <c r="DY65" s="102">
        <v>282</v>
      </c>
      <c r="DZ65" s="102" t="s">
        <v>2812</v>
      </c>
      <c r="EA65" s="102">
        <v>344</v>
      </c>
      <c r="EB65" s="103"/>
      <c r="EC65" s="103"/>
      <c r="ED65" s="103"/>
      <c r="EE65" s="102">
        <v>22.392457277548619</v>
      </c>
      <c r="EF65" s="102">
        <v>36.181496758986448</v>
      </c>
      <c r="EG65" s="102">
        <v>13.789039481437831</v>
      </c>
      <c r="EH65" s="103">
        <v>13338</v>
      </c>
      <c r="EI65" s="103">
        <v>0.18466067241882211</v>
      </c>
      <c r="EJ65" s="103">
        <v>11725</v>
      </c>
      <c r="EK65" s="103">
        <v>0.12972281449893391</v>
      </c>
      <c r="EL65" s="103">
        <v>10.886968085106384</v>
      </c>
      <c r="EM65" s="102">
        <v>71106</v>
      </c>
      <c r="EN65" s="102">
        <v>6218</v>
      </c>
      <c r="EO65" s="102">
        <v>8.7446910246673976E-2</v>
      </c>
      <c r="EP65" s="102">
        <v>5.3216324923353868E-2</v>
      </c>
      <c r="EQ65" s="102">
        <v>3.4230585323320115E-2</v>
      </c>
      <c r="ER65" s="102">
        <v>0.39144419427468641</v>
      </c>
      <c r="ES65" s="91">
        <v>0.36399999999999999</v>
      </c>
      <c r="ET65" s="91"/>
      <c r="EU65" s="91">
        <v>16950</v>
      </c>
      <c r="EV65" s="91"/>
      <c r="EW65" s="75">
        <v>12107</v>
      </c>
      <c r="EX65" s="75">
        <v>88.678673494672495</v>
      </c>
      <c r="EY65" s="75" t="s">
        <v>2857</v>
      </c>
      <c r="EZ65" s="75">
        <v>0.63112249112083918</v>
      </c>
      <c r="FA65" s="75">
        <v>0.11414883951433055</v>
      </c>
      <c r="FB65" s="75">
        <v>9.6886098951020086E-2</v>
      </c>
      <c r="FC65" s="75">
        <v>0.1578425704138102</v>
      </c>
      <c r="FD65" s="75"/>
      <c r="FE65" s="91">
        <v>0.47111111111111109</v>
      </c>
      <c r="FF65" s="91">
        <v>0.52888888888888885</v>
      </c>
      <c r="FG65" s="91" t="e">
        <f>VLOOKUP(A65,#REF!,2,FALSE)</f>
        <v>#REF!</v>
      </c>
      <c r="FH65" s="91" t="e">
        <f>VLOOKUP(A65,#REF!,3,FALSE)</f>
        <v>#REF!</v>
      </c>
      <c r="FI65" s="91" t="e">
        <f>VLOOKUP(A65,#REF!,4,FALSE)</f>
        <v>#REF!</v>
      </c>
      <c r="FJ65" s="91">
        <v>225</v>
      </c>
      <c r="FK65" s="91">
        <v>4.4444444444444446E-2</v>
      </c>
      <c r="FL65" s="91">
        <v>0.43555555555555553</v>
      </c>
      <c r="FM65" s="91">
        <v>0.40444444444444444</v>
      </c>
      <c r="FN65" s="91">
        <v>0.10666666666666667</v>
      </c>
      <c r="FO65" s="91">
        <v>8.8888888888888889E-3</v>
      </c>
      <c r="FP65" s="75">
        <v>6.5927883103773538E-2</v>
      </c>
      <c r="FQ65" s="75">
        <v>1.6625388192333789E-2</v>
      </c>
      <c r="FR65" s="92">
        <v>0.12738224602706177</v>
      </c>
    </row>
    <row r="66" spans="1:174">
      <c r="N66" s="104"/>
      <c r="AI66" s="104"/>
      <c r="AJ66" s="104"/>
      <c r="AK66" s="104"/>
      <c r="AM66" s="104"/>
      <c r="AN66" s="104"/>
      <c r="AO66" s="104"/>
      <c r="AP66" s="104"/>
      <c r="AQ66" s="104"/>
      <c r="AR66" s="104"/>
      <c r="AS66" s="104"/>
      <c r="AT66" s="104"/>
      <c r="AU66" s="104"/>
      <c r="AV66" s="104"/>
      <c r="AW66" s="104"/>
      <c r="AX66" s="104"/>
      <c r="AY66" s="104"/>
      <c r="AZ66" s="104"/>
      <c r="BA66" s="104"/>
      <c r="BB66" s="104"/>
      <c r="BC66" s="104"/>
      <c r="BD66" s="104"/>
    </row>
    <row r="67" spans="1:174">
      <c r="N67" s="104"/>
      <c r="AI67" s="104"/>
      <c r="AJ67" s="104"/>
      <c r="AK67" s="104"/>
      <c r="AM67" s="104"/>
      <c r="AN67" s="104"/>
      <c r="AO67" s="104"/>
      <c r="AP67" s="104"/>
      <c r="AQ67" s="104"/>
      <c r="AR67" s="104"/>
      <c r="AS67" s="104"/>
      <c r="AT67" s="104"/>
      <c r="AU67" s="104"/>
      <c r="AV67" s="104"/>
      <c r="AW67" s="104"/>
      <c r="AX67" s="104"/>
      <c r="AY67" s="104"/>
      <c r="AZ67" s="104"/>
      <c r="BA67" s="104"/>
      <c r="BB67" s="104"/>
      <c r="BC67" s="104"/>
      <c r="BD67" s="104"/>
    </row>
    <row r="68" spans="1:174">
      <c r="N68" s="104"/>
      <c r="AI68" s="104"/>
      <c r="AJ68" s="104"/>
      <c r="AK68" s="104"/>
      <c r="AM68" s="104"/>
      <c r="AN68" s="104"/>
      <c r="AO68" s="104"/>
      <c r="AP68" s="104"/>
      <c r="AQ68" s="104"/>
      <c r="AR68" s="104"/>
      <c r="AS68" s="104"/>
      <c r="AT68" s="104"/>
      <c r="AU68" s="104"/>
      <c r="AV68" s="104"/>
      <c r="AW68" s="104"/>
      <c r="AX68" s="104"/>
      <c r="AY68" s="104"/>
      <c r="AZ68" s="104"/>
      <c r="BA68" s="104"/>
      <c r="BB68" s="104"/>
      <c r="BC68" s="104"/>
      <c r="BD68" s="104"/>
    </row>
    <row r="69" spans="1:174">
      <c r="N69" s="104"/>
      <c r="AI69" s="104"/>
      <c r="AJ69" s="104"/>
      <c r="AK69" s="104"/>
      <c r="AM69" s="104"/>
      <c r="AN69" s="104"/>
      <c r="AO69" s="104"/>
      <c r="AP69" s="104"/>
      <c r="AQ69" s="104"/>
      <c r="AR69" s="104"/>
      <c r="AS69" s="104"/>
      <c r="AT69" s="104"/>
      <c r="AU69" s="104"/>
      <c r="AV69" s="104"/>
      <c r="AW69" s="104"/>
      <c r="AX69" s="104"/>
      <c r="AY69" s="104"/>
      <c r="AZ69" s="104"/>
      <c r="BA69" s="104"/>
      <c r="BB69" s="104"/>
      <c r="BC69" s="104"/>
      <c r="BD69" s="104"/>
    </row>
    <row r="70" spans="1:174">
      <c r="N70" s="104"/>
      <c r="AI70" s="104"/>
      <c r="AJ70" s="104"/>
      <c r="AK70" s="104"/>
      <c r="AM70" s="104"/>
      <c r="AN70" s="104"/>
      <c r="AO70" s="104"/>
      <c r="AP70" s="104"/>
      <c r="AQ70" s="104"/>
      <c r="AR70" s="104"/>
      <c r="AS70" s="104"/>
      <c r="AT70" s="104"/>
      <c r="AU70" s="104"/>
      <c r="AV70" s="104"/>
      <c r="AW70" s="104"/>
      <c r="AX70" s="104"/>
      <c r="AY70" s="104"/>
      <c r="AZ70" s="104"/>
      <c r="BA70" s="104"/>
      <c r="BB70" s="104"/>
      <c r="BC70" s="104"/>
      <c r="BD70" s="104"/>
    </row>
    <row r="71" spans="1:174">
      <c r="N71" s="104"/>
      <c r="AI71" s="104"/>
      <c r="AJ71" s="104"/>
      <c r="AK71" s="104"/>
      <c r="AM71" s="104"/>
      <c r="AN71" s="104"/>
      <c r="AO71" s="104"/>
      <c r="AP71" s="104"/>
      <c r="AQ71" s="104"/>
      <c r="AR71" s="104"/>
      <c r="AS71" s="104"/>
      <c r="AT71" s="104"/>
      <c r="AU71" s="104"/>
      <c r="AV71" s="104"/>
      <c r="AW71" s="104"/>
      <c r="AX71" s="104"/>
      <c r="AY71" s="104"/>
      <c r="AZ71" s="104"/>
      <c r="BA71" s="104"/>
      <c r="BB71" s="104"/>
      <c r="BC71" s="104"/>
      <c r="BD71" s="104"/>
    </row>
    <row r="72" spans="1:174">
      <c r="N72" s="104"/>
      <c r="AI72" s="104"/>
      <c r="AJ72" s="104"/>
      <c r="AK72" s="104"/>
      <c r="AM72" s="104"/>
      <c r="AN72" s="104"/>
      <c r="AO72" s="104"/>
      <c r="AP72" s="104"/>
      <c r="AQ72" s="104"/>
      <c r="AR72" s="104"/>
      <c r="AS72" s="104"/>
      <c r="AT72" s="104"/>
      <c r="AU72" s="104"/>
      <c r="AV72" s="104"/>
      <c r="AW72" s="104"/>
      <c r="AX72" s="104"/>
      <c r="AY72" s="104"/>
      <c r="AZ72" s="104"/>
      <c r="BA72" s="104"/>
      <c r="BB72" s="104"/>
      <c r="BC72" s="104"/>
      <c r="BD72" s="104"/>
    </row>
    <row r="73" spans="1:174">
      <c r="N73" s="104"/>
      <c r="AI73" s="104"/>
      <c r="AJ73" s="104"/>
      <c r="AK73" s="104"/>
      <c r="AM73" s="104"/>
      <c r="AN73" s="104"/>
      <c r="AO73" s="104"/>
      <c r="AP73" s="104"/>
      <c r="AQ73" s="104"/>
      <c r="AR73" s="104"/>
      <c r="AS73" s="104"/>
      <c r="AT73" s="104"/>
      <c r="AU73" s="104"/>
      <c r="AV73" s="104"/>
      <c r="AW73" s="104"/>
      <c r="AX73" s="104"/>
      <c r="AY73" s="104"/>
      <c r="AZ73" s="104"/>
      <c r="BA73" s="104"/>
      <c r="BB73" s="104"/>
      <c r="BC73" s="104"/>
      <c r="BD73" s="104"/>
    </row>
    <row r="74" spans="1:174">
      <c r="N74" s="104"/>
      <c r="AI74" s="104"/>
      <c r="AJ74" s="104"/>
      <c r="AK74" s="104"/>
      <c r="AM74" s="104"/>
      <c r="AN74" s="104"/>
      <c r="AO74" s="104"/>
      <c r="AP74" s="104"/>
      <c r="AQ74" s="104"/>
      <c r="AR74" s="104"/>
      <c r="AS74" s="104"/>
      <c r="AT74" s="104"/>
      <c r="AU74" s="104"/>
      <c r="AV74" s="104"/>
      <c r="AW74" s="104"/>
      <c r="AX74" s="104"/>
      <c r="AY74" s="104"/>
      <c r="AZ74" s="104"/>
      <c r="BA74" s="104"/>
      <c r="BB74" s="104"/>
      <c r="BC74" s="104"/>
      <c r="BD74" s="104"/>
    </row>
    <row r="75" spans="1:174">
      <c r="N75" s="104"/>
      <c r="AI75" s="104"/>
      <c r="AJ75" s="104"/>
      <c r="AK75" s="104"/>
      <c r="AM75" s="104"/>
      <c r="AN75" s="104"/>
      <c r="AO75" s="104"/>
      <c r="AP75" s="104"/>
      <c r="AQ75" s="104"/>
      <c r="AR75" s="104"/>
      <c r="AS75" s="104"/>
      <c r="AT75" s="104"/>
      <c r="AU75" s="104"/>
      <c r="AV75" s="104"/>
      <c r="AW75" s="104"/>
      <c r="AX75" s="104"/>
      <c r="AY75" s="104"/>
      <c r="AZ75" s="104"/>
      <c r="BA75" s="104"/>
      <c r="BB75" s="104"/>
      <c r="BC75" s="104"/>
      <c r="BD75" s="104"/>
    </row>
    <row r="76" spans="1:174">
      <c r="N76" s="104"/>
      <c r="AI76" s="104"/>
      <c r="AJ76" s="104"/>
      <c r="AK76" s="104"/>
      <c r="AM76" s="104"/>
      <c r="AN76" s="104"/>
      <c r="AO76" s="104"/>
      <c r="AP76" s="104"/>
      <c r="AQ76" s="104"/>
      <c r="AR76" s="104"/>
      <c r="AS76" s="104"/>
      <c r="AT76" s="104"/>
      <c r="AU76" s="104"/>
      <c r="AV76" s="104"/>
      <c r="AW76" s="104"/>
      <c r="AX76" s="104"/>
      <c r="AY76" s="104"/>
      <c r="AZ76" s="104"/>
      <c r="BA76" s="104"/>
      <c r="BB76" s="104"/>
      <c r="BC76" s="104"/>
      <c r="BD76" s="104"/>
    </row>
    <row r="77" spans="1:174">
      <c r="N77" s="104"/>
      <c r="AI77" s="104"/>
      <c r="AJ77" s="104"/>
      <c r="AK77" s="104"/>
      <c r="AM77" s="104"/>
      <c r="AN77" s="104"/>
      <c r="AO77" s="104"/>
      <c r="AP77" s="104"/>
      <c r="AQ77" s="104"/>
      <c r="AR77" s="104"/>
      <c r="AS77" s="104"/>
      <c r="AT77" s="104"/>
      <c r="AU77" s="104"/>
      <c r="AV77" s="104"/>
      <c r="AW77" s="104"/>
      <c r="AX77" s="104"/>
      <c r="AY77" s="104"/>
      <c r="AZ77" s="104"/>
      <c r="BA77" s="104"/>
      <c r="BB77" s="104"/>
      <c r="BC77" s="104"/>
      <c r="BD77" s="104"/>
    </row>
    <row r="78" spans="1:174">
      <c r="N78" s="104"/>
      <c r="AI78" s="104"/>
      <c r="AJ78" s="104"/>
      <c r="AK78" s="104"/>
      <c r="AM78" s="104"/>
      <c r="AN78" s="104"/>
      <c r="AO78" s="104"/>
      <c r="AP78" s="104"/>
      <c r="AQ78" s="104"/>
      <c r="AR78" s="104"/>
      <c r="AS78" s="104"/>
      <c r="AT78" s="104"/>
      <c r="AU78" s="104"/>
      <c r="AV78" s="104"/>
      <c r="AW78" s="104"/>
      <c r="AX78" s="104"/>
      <c r="AY78" s="104"/>
      <c r="AZ78" s="104"/>
      <c r="BA78" s="104"/>
      <c r="BB78" s="104"/>
      <c r="BC78" s="104"/>
      <c r="BD78" s="104"/>
    </row>
    <row r="79" spans="1:174">
      <c r="N79" s="104"/>
      <c r="AI79" s="104"/>
      <c r="AJ79" s="104"/>
      <c r="AK79" s="104"/>
      <c r="AM79" s="104"/>
      <c r="AN79" s="104"/>
      <c r="AO79" s="104"/>
      <c r="AP79" s="104"/>
      <c r="AQ79" s="104"/>
      <c r="AR79" s="104"/>
      <c r="AS79" s="104"/>
      <c r="AT79" s="104"/>
      <c r="AU79" s="104"/>
      <c r="AV79" s="104"/>
      <c r="AW79" s="104"/>
      <c r="AX79" s="104"/>
      <c r="AY79" s="104"/>
      <c r="AZ79" s="104"/>
      <c r="BA79" s="104"/>
      <c r="BB79" s="104"/>
      <c r="BC79" s="104"/>
      <c r="BD79" s="104"/>
    </row>
    <row r="80" spans="1:174">
      <c r="N80" s="104"/>
      <c r="AI80" s="104"/>
      <c r="AJ80" s="104"/>
      <c r="AK80" s="104"/>
      <c r="AM80" s="104"/>
      <c r="AN80" s="104"/>
      <c r="AO80" s="104"/>
      <c r="AP80" s="104"/>
      <c r="AQ80" s="104"/>
      <c r="AR80" s="104"/>
      <c r="AS80" s="104"/>
      <c r="AT80" s="104"/>
      <c r="AU80" s="104"/>
      <c r="AV80" s="104"/>
      <c r="AW80" s="104"/>
      <c r="AX80" s="104"/>
      <c r="AY80" s="104"/>
      <c r="AZ80" s="104"/>
      <c r="BA80" s="104"/>
      <c r="BB80" s="104"/>
      <c r="BC80" s="104"/>
      <c r="BD80" s="104"/>
    </row>
    <row r="81" spans="14:56">
      <c r="N81" s="104"/>
      <c r="AI81" s="104"/>
      <c r="AJ81" s="104"/>
      <c r="AK81" s="104"/>
      <c r="AM81" s="104"/>
      <c r="AN81" s="104"/>
      <c r="AO81" s="104"/>
      <c r="AP81" s="104"/>
      <c r="AQ81" s="104"/>
      <c r="AR81" s="104"/>
      <c r="AS81" s="104"/>
      <c r="AT81" s="104"/>
      <c r="AU81" s="104"/>
      <c r="AV81" s="104"/>
      <c r="AW81" s="104"/>
      <c r="AX81" s="104"/>
      <c r="AY81" s="104"/>
      <c r="AZ81" s="104"/>
      <c r="BA81" s="104"/>
      <c r="BB81" s="104"/>
      <c r="BC81" s="104"/>
      <c r="BD81" s="104"/>
    </row>
    <row r="82" spans="14:56">
      <c r="N82" s="104"/>
      <c r="AI82" s="104"/>
      <c r="AJ82" s="104"/>
      <c r="AK82" s="104"/>
      <c r="AM82" s="104"/>
      <c r="AN82" s="104"/>
      <c r="AO82" s="104"/>
      <c r="AP82" s="104"/>
      <c r="AQ82" s="104"/>
      <c r="AR82" s="104"/>
      <c r="AS82" s="104"/>
      <c r="AT82" s="104"/>
      <c r="AU82" s="104"/>
      <c r="AV82" s="104"/>
      <c r="AW82" s="104"/>
      <c r="AX82" s="104"/>
      <c r="AY82" s="104"/>
      <c r="AZ82" s="104"/>
      <c r="BA82" s="104"/>
      <c r="BB82" s="104"/>
      <c r="BC82" s="104"/>
      <c r="BD82" s="104"/>
    </row>
    <row r="83" spans="14:56">
      <c r="N83" s="104"/>
      <c r="AI83" s="104"/>
      <c r="AJ83" s="104"/>
      <c r="AK83" s="104"/>
      <c r="AM83" s="104"/>
      <c r="AN83" s="104"/>
      <c r="AO83" s="104"/>
      <c r="AP83" s="104"/>
      <c r="AQ83" s="104"/>
      <c r="AR83" s="104"/>
      <c r="AS83" s="104"/>
      <c r="AT83" s="104"/>
      <c r="AU83" s="104"/>
      <c r="AV83" s="104"/>
      <c r="AW83" s="104"/>
      <c r="AX83" s="104"/>
      <c r="AY83" s="104"/>
      <c r="AZ83" s="104"/>
      <c r="BA83" s="104"/>
      <c r="BB83" s="104"/>
      <c r="BC83" s="104"/>
      <c r="BD83" s="104"/>
    </row>
    <row r="84" spans="14:56">
      <c r="N84" s="104"/>
      <c r="AI84" s="104"/>
      <c r="AJ84" s="104"/>
      <c r="AK84" s="104"/>
      <c r="AM84" s="104"/>
      <c r="AN84" s="104"/>
      <c r="AO84" s="104"/>
      <c r="AP84" s="104"/>
      <c r="AQ84" s="104"/>
      <c r="AR84" s="104"/>
      <c r="AS84" s="104"/>
      <c r="AT84" s="104"/>
      <c r="AU84" s="104"/>
      <c r="AV84" s="104"/>
      <c r="AW84" s="104"/>
      <c r="AX84" s="104"/>
      <c r="AY84" s="104"/>
      <c r="AZ84" s="104"/>
      <c r="BA84" s="104"/>
      <c r="BB84" s="104"/>
      <c r="BC84" s="104"/>
      <c r="BD84" s="104"/>
    </row>
  </sheetData>
  <phoneticPr fontId="1"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867B-8639-4071-AEE9-30BAEB269BB4}">
  <dimension ref="A1:FO84"/>
  <sheetViews>
    <sheetView topLeftCell="T1" zoomScale="68" zoomScaleNormal="85" workbookViewId="0">
      <selection activeCell="AN30" sqref="AN30"/>
    </sheetView>
  </sheetViews>
  <sheetFormatPr baseColWidth="10" defaultRowHeight="14.4"/>
  <cols>
    <col min="1" max="1" width="35.6640625" style="105" customWidth="1"/>
    <col min="2" max="2" width="38.77734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8" width="17.33203125" style="104" customWidth="1"/>
    <col min="9" max="9" width="22.6640625" style="104" customWidth="1"/>
    <col min="10" max="10" width="24.88671875" style="104" customWidth="1"/>
    <col min="11" max="11" width="19.44140625" style="104" customWidth="1"/>
    <col min="12" max="12" width="18.33203125" style="104" customWidth="1"/>
    <col min="13" max="13" width="24.33203125" style="104" customWidth="1"/>
    <col min="14" max="14" width="24.21875" style="117" customWidth="1"/>
    <col min="15" max="15" width="36.5546875" style="104" customWidth="1"/>
    <col min="16" max="16" width="35.6640625" style="104" customWidth="1"/>
    <col min="17" max="17" width="36.44140625" style="104" customWidth="1"/>
    <col min="18" max="18" width="33.109375" style="104" customWidth="1"/>
    <col min="19" max="19" width="30.33203125" style="104" customWidth="1"/>
    <col min="20" max="20" width="29.44140625" style="104" customWidth="1"/>
    <col min="21" max="21" width="36.5546875" style="104" customWidth="1"/>
    <col min="22" max="22" width="25.6640625" style="104" customWidth="1"/>
    <col min="23" max="23" width="22.109375" style="104" customWidth="1"/>
    <col min="24" max="24" width="31.6640625" style="104" customWidth="1"/>
    <col min="25" max="25" width="28.21875" style="104" customWidth="1"/>
    <col min="26" max="26" width="31.6640625" style="104" customWidth="1"/>
    <col min="27" max="27" width="36.109375" style="104" customWidth="1"/>
    <col min="28" max="28" width="39.88671875" style="104" customWidth="1"/>
    <col min="29" max="29" width="34.77734375" style="104" customWidth="1"/>
    <col min="30" max="30" width="34.33203125" style="104" customWidth="1"/>
    <col min="31" max="31" width="27.77734375" style="104" customWidth="1"/>
    <col min="32" max="32" width="29.88671875" style="104" customWidth="1"/>
    <col min="33" max="33" width="30" style="104" customWidth="1"/>
    <col min="34" max="34" width="30.6640625" style="104" customWidth="1"/>
    <col min="35" max="16384" width="11.5546875" style="104"/>
  </cols>
  <sheetData>
    <row r="1" spans="1:171" s="97" customFormat="1" ht="153.6" customHeight="1">
      <c r="A1" s="96"/>
      <c r="B1" s="96"/>
      <c r="C1" s="96"/>
      <c r="D1" s="96"/>
      <c r="H1" s="15" t="s">
        <v>2662</v>
      </c>
      <c r="I1" s="15" t="s">
        <v>3257</v>
      </c>
      <c r="J1" s="15" t="s">
        <v>2664</v>
      </c>
      <c r="K1" s="15" t="s">
        <v>2665</v>
      </c>
      <c r="L1" s="15" t="s">
        <v>2666</v>
      </c>
      <c r="M1" s="15" t="s">
        <v>2904</v>
      </c>
      <c r="N1" s="15" t="s">
        <v>3223</v>
      </c>
      <c r="O1" s="20" t="s">
        <v>2908</v>
      </c>
      <c r="P1" s="20" t="s">
        <v>2909</v>
      </c>
      <c r="Q1" s="20" t="s">
        <v>2910</v>
      </c>
      <c r="R1" s="20" t="s">
        <v>2911</v>
      </c>
      <c r="S1" s="20" t="s">
        <v>2912</v>
      </c>
      <c r="T1" s="20" t="s">
        <v>2913</v>
      </c>
      <c r="U1" s="20" t="s">
        <v>2920</v>
      </c>
      <c r="V1" s="20" t="s">
        <v>2921</v>
      </c>
      <c r="W1" s="15" t="s">
        <v>2922</v>
      </c>
      <c r="X1" s="15" t="s">
        <v>2925</v>
      </c>
      <c r="Y1" s="15" t="s">
        <v>2923</v>
      </c>
      <c r="Z1" s="20" t="s">
        <v>2928</v>
      </c>
      <c r="AA1" s="20" t="s">
        <v>2931</v>
      </c>
      <c r="AB1" s="20" t="s">
        <v>2932</v>
      </c>
      <c r="AC1" s="20" t="s">
        <v>2933</v>
      </c>
      <c r="AD1" s="20" t="s">
        <v>2934</v>
      </c>
      <c r="AE1" s="15" t="s">
        <v>2697</v>
      </c>
      <c r="AF1" s="15" t="s">
        <v>2698</v>
      </c>
      <c r="AG1" s="15" t="s">
        <v>2936</v>
      </c>
      <c r="AH1" s="15" t="s">
        <v>2937</v>
      </c>
    </row>
    <row r="2" spans="1:171" s="120" customFormat="1" ht="33" customHeight="1" thickBot="1">
      <c r="A2" s="119"/>
      <c r="B2" s="119"/>
      <c r="C2" s="119"/>
      <c r="D2" s="119"/>
      <c r="H2" s="121" t="s">
        <v>2663</v>
      </c>
      <c r="I2" s="122" t="s">
        <v>2663</v>
      </c>
      <c r="J2" s="122" t="s">
        <v>2663</v>
      </c>
      <c r="K2" s="122" t="s">
        <v>2663</v>
      </c>
      <c r="L2" s="122" t="s">
        <v>2663</v>
      </c>
      <c r="M2" s="122" t="s">
        <v>2663</v>
      </c>
      <c r="N2" s="123" t="s">
        <v>2668</v>
      </c>
      <c r="O2" s="124" t="s">
        <v>2671</v>
      </c>
      <c r="P2" s="124" t="s">
        <v>2671</v>
      </c>
      <c r="Q2" s="124" t="s">
        <v>2671</v>
      </c>
      <c r="R2" s="124" t="s">
        <v>2671</v>
      </c>
      <c r="S2" s="124" t="s">
        <v>2671</v>
      </c>
      <c r="T2" s="124" t="s">
        <v>2671</v>
      </c>
      <c r="U2" s="124" t="s">
        <v>2678</v>
      </c>
      <c r="V2" s="124" t="s">
        <v>2678</v>
      </c>
      <c r="W2" s="122" t="s">
        <v>2683</v>
      </c>
      <c r="X2" s="122" t="s">
        <v>2668</v>
      </c>
      <c r="Y2" s="122" t="s">
        <v>2678</v>
      </c>
      <c r="Z2" s="124" t="s">
        <v>2692</v>
      </c>
      <c r="AA2" s="124" t="s">
        <v>2668</v>
      </c>
      <c r="AB2" s="124" t="s">
        <v>2678</v>
      </c>
      <c r="AC2" s="124" t="s">
        <v>2678</v>
      </c>
      <c r="AD2" s="124" t="s">
        <v>2678</v>
      </c>
      <c r="AE2" s="122" t="s">
        <v>2695</v>
      </c>
      <c r="AF2" s="122" t="s">
        <v>2668</v>
      </c>
      <c r="AG2" s="122" t="s">
        <v>2668</v>
      </c>
      <c r="AH2" s="122" t="s">
        <v>2668</v>
      </c>
    </row>
    <row r="3" spans="1:171" s="120" customFormat="1" ht="41.4" customHeight="1" thickBot="1">
      <c r="A3" s="119"/>
      <c r="B3" s="119"/>
      <c r="C3" s="119"/>
      <c r="D3" s="119"/>
      <c r="H3" s="121" t="s">
        <v>3165</v>
      </c>
      <c r="I3" s="121" t="s">
        <v>3165</v>
      </c>
      <c r="J3" s="121" t="s">
        <v>3165</v>
      </c>
      <c r="K3" s="121" t="s">
        <v>3165</v>
      </c>
      <c r="L3" s="121" t="s">
        <v>3165</v>
      </c>
      <c r="M3" s="122" t="s">
        <v>2906</v>
      </c>
      <c r="N3" s="123" t="s">
        <v>2907</v>
      </c>
      <c r="O3" s="124" t="s">
        <v>3166</v>
      </c>
      <c r="P3" s="124" t="s">
        <v>3166</v>
      </c>
      <c r="Q3" s="124" t="s">
        <v>3166</v>
      </c>
      <c r="R3" s="124" t="s">
        <v>3166</v>
      </c>
      <c r="S3" s="124" t="s">
        <v>3166</v>
      </c>
      <c r="T3" s="124" t="s">
        <v>3166</v>
      </c>
      <c r="U3" s="124" t="s">
        <v>3167</v>
      </c>
      <c r="V3" s="124" t="s">
        <v>3167</v>
      </c>
      <c r="W3" s="122" t="s">
        <v>3168</v>
      </c>
      <c r="X3" s="122" t="s">
        <v>2926</v>
      </c>
      <c r="Y3" s="122" t="s">
        <v>3167</v>
      </c>
      <c r="Z3" s="124" t="s">
        <v>3169</v>
      </c>
      <c r="AA3" s="124" t="s">
        <v>3169</v>
      </c>
      <c r="AB3" s="124" t="s">
        <v>3167</v>
      </c>
      <c r="AC3" s="124" t="s">
        <v>3167</v>
      </c>
      <c r="AD3" s="124" t="s">
        <v>3167</v>
      </c>
      <c r="AE3" s="122" t="s">
        <v>3170</v>
      </c>
      <c r="AF3" s="122" t="s">
        <v>3171</v>
      </c>
      <c r="AG3" s="122" t="s">
        <v>3172</v>
      </c>
      <c r="AH3" s="122" t="s">
        <v>3172</v>
      </c>
    </row>
    <row r="4" spans="1:171" s="101" customFormat="1" ht="65.400000000000006" customHeight="1">
      <c r="A4" s="98" t="s">
        <v>8</v>
      </c>
      <c r="B4" s="99" t="s">
        <v>11</v>
      </c>
      <c r="C4" s="99" t="s">
        <v>13</v>
      </c>
      <c r="D4" s="99" t="s">
        <v>15</v>
      </c>
      <c r="E4" s="99" t="s">
        <v>17</v>
      </c>
      <c r="F4" s="99" t="s">
        <v>19</v>
      </c>
      <c r="G4" s="99" t="s">
        <v>21</v>
      </c>
      <c r="H4" s="99" t="s">
        <v>2897</v>
      </c>
      <c r="I4" s="157" t="s">
        <v>2898</v>
      </c>
      <c r="J4" s="157" t="s">
        <v>2899</v>
      </c>
      <c r="K4" s="157" t="s">
        <v>2900</v>
      </c>
      <c r="L4" s="157" t="s">
        <v>2901</v>
      </c>
      <c r="M4" s="157" t="s">
        <v>2902</v>
      </c>
      <c r="N4" s="155" t="s">
        <v>2903</v>
      </c>
      <c r="O4" s="157" t="s">
        <v>2914</v>
      </c>
      <c r="P4" s="157" t="s">
        <v>2915</v>
      </c>
      <c r="Q4" s="157" t="s">
        <v>2916</v>
      </c>
      <c r="R4" s="157" t="s">
        <v>2917</v>
      </c>
      <c r="S4" s="157" t="s">
        <v>2918</v>
      </c>
      <c r="T4" s="157" t="s">
        <v>2919</v>
      </c>
      <c r="U4" s="155" t="s">
        <v>3158</v>
      </c>
      <c r="V4" s="155" t="s">
        <v>3159</v>
      </c>
      <c r="W4" s="157" t="s">
        <v>2682</v>
      </c>
      <c r="X4" s="157" t="s">
        <v>2924</v>
      </c>
      <c r="Y4" s="155" t="s">
        <v>3160</v>
      </c>
      <c r="Z4" s="155" t="s">
        <v>2927</v>
      </c>
      <c r="AA4" s="155" t="s">
        <v>2930</v>
      </c>
      <c r="AB4" s="155" t="s">
        <v>3161</v>
      </c>
      <c r="AC4" s="155" t="s">
        <v>3162</v>
      </c>
      <c r="AD4" s="155" t="s">
        <v>3163</v>
      </c>
      <c r="AE4" s="155" t="s">
        <v>2935</v>
      </c>
      <c r="AF4" s="155" t="s">
        <v>3164</v>
      </c>
      <c r="AG4" s="155" t="s">
        <v>2938</v>
      </c>
      <c r="AH4" s="100" t="s">
        <v>2939</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row>
    <row r="5" spans="1:171">
      <c r="A5" s="88" t="s">
        <v>683</v>
      </c>
      <c r="B5" s="89" t="s">
        <v>684</v>
      </c>
      <c r="C5" s="89" t="s">
        <v>26</v>
      </c>
      <c r="D5" s="89" t="s">
        <v>191</v>
      </c>
      <c r="E5" s="90" t="s">
        <v>27</v>
      </c>
      <c r="F5" s="90" t="s">
        <v>398</v>
      </c>
      <c r="G5" s="90" t="s">
        <v>42</v>
      </c>
      <c r="H5" s="115">
        <v>580163.70615219942</v>
      </c>
      <c r="I5" s="115">
        <v>700300.71854121552</v>
      </c>
      <c r="J5" s="115">
        <v>400453.99370156461</v>
      </c>
      <c r="K5" s="115">
        <v>146447.90156842861</v>
      </c>
      <c r="L5" s="115">
        <v>1827366.3199634079</v>
      </c>
      <c r="M5" s="115">
        <v>5.6757028601529003</v>
      </c>
      <c r="N5" s="115">
        <v>-0.106032501</v>
      </c>
      <c r="O5" s="116">
        <v>1103</v>
      </c>
      <c r="P5" s="116">
        <v>85</v>
      </c>
      <c r="Q5" s="116">
        <v>120</v>
      </c>
      <c r="R5" s="116">
        <v>305</v>
      </c>
      <c r="S5" s="116">
        <v>334</v>
      </c>
      <c r="T5" s="116">
        <v>1947</v>
      </c>
      <c r="U5" s="116">
        <v>0.39999999999999858</v>
      </c>
      <c r="V5" s="116">
        <v>32.600000000000009</v>
      </c>
      <c r="W5" s="115">
        <v>321963</v>
      </c>
      <c r="X5" s="115">
        <v>1.718161185E-2</v>
      </c>
      <c r="Y5" s="115">
        <v>3.2</v>
      </c>
      <c r="Z5" s="116">
        <v>1024248</v>
      </c>
      <c r="AA5" s="116">
        <v>0.64741644601698023</v>
      </c>
      <c r="AB5" s="116">
        <v>216.2</v>
      </c>
      <c r="AC5" s="116">
        <v>222.5</v>
      </c>
      <c r="AD5" s="116">
        <v>233</v>
      </c>
      <c r="AE5" s="115">
        <v>168755.31070000085</v>
      </c>
      <c r="AF5" s="115">
        <v>1.7202376218144837</v>
      </c>
      <c r="AG5" s="115">
        <v>0.13</v>
      </c>
      <c r="AH5" s="115">
        <v>0.14000000000000001</v>
      </c>
    </row>
    <row r="6" spans="1:171">
      <c r="A6" s="88" t="s">
        <v>1055</v>
      </c>
      <c r="B6" s="89" t="s">
        <v>1056</v>
      </c>
      <c r="C6" s="89" t="s">
        <v>26</v>
      </c>
      <c r="D6" s="89" t="s">
        <v>191</v>
      </c>
      <c r="E6" s="90" t="s">
        <v>27</v>
      </c>
      <c r="F6" s="90" t="s">
        <v>211</v>
      </c>
      <c r="G6" s="90" t="s">
        <v>81</v>
      </c>
      <c r="H6" s="115">
        <v>529560.19852500875</v>
      </c>
      <c r="I6" s="115">
        <v>226447.86791272659</v>
      </c>
      <c r="J6" s="115">
        <v>353734.25173088303</v>
      </c>
      <c r="K6" s="115">
        <v>154406.0670910085</v>
      </c>
      <c r="L6" s="115">
        <v>1264148.3852596269</v>
      </c>
      <c r="M6" s="115">
        <v>7.1011593374880739</v>
      </c>
      <c r="N6" s="115">
        <v>-6.8589250899999996E-2</v>
      </c>
      <c r="O6" s="116">
        <v>394</v>
      </c>
      <c r="P6" s="116">
        <v>167</v>
      </c>
      <c r="Q6" s="116">
        <v>3</v>
      </c>
      <c r="R6" s="116">
        <v>129</v>
      </c>
      <c r="S6" s="116">
        <v>25</v>
      </c>
      <c r="T6" s="116">
        <v>718</v>
      </c>
      <c r="U6" s="116">
        <v>1.5999999999999996</v>
      </c>
      <c r="V6" s="116">
        <v>13.699999999999989</v>
      </c>
      <c r="W6" s="115">
        <v>178020</v>
      </c>
      <c r="X6" s="115">
        <v>5.7830778800000001E-3</v>
      </c>
      <c r="Y6" s="115">
        <v>0.1</v>
      </c>
      <c r="Z6" s="116">
        <v>474014</v>
      </c>
      <c r="AA6" s="116">
        <v>0.43811575185543045</v>
      </c>
      <c r="AB6" s="116">
        <v>229.1</v>
      </c>
      <c r="AC6" s="116">
        <v>232.5</v>
      </c>
      <c r="AD6" s="116">
        <v>237.1</v>
      </c>
      <c r="AE6" s="115">
        <v>89661.159899999926</v>
      </c>
      <c r="AF6" s="115">
        <v>1.4391839470304963</v>
      </c>
      <c r="AG6" s="115">
        <v>0.09</v>
      </c>
      <c r="AH6" s="115">
        <v>0.25</v>
      </c>
    </row>
    <row r="7" spans="1:171">
      <c r="A7" s="88" t="s">
        <v>1947</v>
      </c>
      <c r="B7" s="89" t="s">
        <v>1948</v>
      </c>
      <c r="C7" s="89" t="s">
        <v>574</v>
      </c>
      <c r="D7" s="89" t="s">
        <v>191</v>
      </c>
      <c r="E7" s="90" t="s">
        <v>27</v>
      </c>
      <c r="F7" s="90" t="s">
        <v>203</v>
      </c>
      <c r="G7" s="90" t="s">
        <v>42</v>
      </c>
      <c r="H7" s="115">
        <v>108442.4210962886</v>
      </c>
      <c r="I7" s="115">
        <v>226309.22400833201</v>
      </c>
      <c r="J7" s="115">
        <v>359984.9783842148</v>
      </c>
      <c r="K7" s="115">
        <v>66118.724814609042</v>
      </c>
      <c r="L7" s="115">
        <v>760855.34830344445</v>
      </c>
      <c r="M7" s="115">
        <v>3.8567868950939261</v>
      </c>
      <c r="N7" s="115">
        <v>-0.32536283859999998</v>
      </c>
      <c r="O7" s="116">
        <v>266</v>
      </c>
      <c r="P7" s="116">
        <v>83</v>
      </c>
      <c r="Q7" s="116">
        <v>308</v>
      </c>
      <c r="R7" s="116">
        <v>14</v>
      </c>
      <c r="S7" s="116"/>
      <c r="T7" s="116">
        <v>671</v>
      </c>
      <c r="U7" s="116">
        <v>1.2000000000000002</v>
      </c>
      <c r="V7" s="116">
        <v>16</v>
      </c>
      <c r="W7" s="115">
        <v>197277</v>
      </c>
      <c r="X7" s="115">
        <v>1.194840504E-2</v>
      </c>
      <c r="Y7" s="115">
        <v>3.9</v>
      </c>
      <c r="Z7" s="116">
        <v>261087</v>
      </c>
      <c r="AA7" s="116">
        <v>0</v>
      </c>
      <c r="AB7" s="116">
        <v>245.8</v>
      </c>
      <c r="AC7" s="116">
        <v>248.5</v>
      </c>
      <c r="AD7" s="116">
        <v>254.6</v>
      </c>
      <c r="AE7" s="115">
        <v>60943.403299999984</v>
      </c>
      <c r="AF7" s="115">
        <v>1.1652658374760991</v>
      </c>
      <c r="AG7" s="115">
        <v>0.06</v>
      </c>
      <c r="AH7" s="115">
        <v>0.12</v>
      </c>
    </row>
    <row r="8" spans="1:171">
      <c r="A8" s="88" t="s">
        <v>572</v>
      </c>
      <c r="B8" s="89" t="s">
        <v>573</v>
      </c>
      <c r="C8" s="89" t="s">
        <v>574</v>
      </c>
      <c r="D8" s="89" t="s">
        <v>191</v>
      </c>
      <c r="E8" s="90" t="s">
        <v>27</v>
      </c>
      <c r="F8" s="90" t="s">
        <v>391</v>
      </c>
      <c r="G8" s="90" t="s">
        <v>61</v>
      </c>
      <c r="H8" s="115">
        <v>136141.50074158679</v>
      </c>
      <c r="I8" s="115">
        <v>441556.42734598188</v>
      </c>
      <c r="J8" s="115">
        <v>735807.98693393043</v>
      </c>
      <c r="K8" s="115">
        <v>606443.10091173451</v>
      </c>
      <c r="L8" s="115">
        <v>1919949.015933234</v>
      </c>
      <c r="M8" s="115">
        <v>6.4629950581457241</v>
      </c>
      <c r="N8" s="115">
        <v>0.18301722409999999</v>
      </c>
      <c r="O8" s="116">
        <v>314</v>
      </c>
      <c r="P8" s="116">
        <v>149</v>
      </c>
      <c r="Q8" s="116">
        <v>14</v>
      </c>
      <c r="R8" s="116"/>
      <c r="S8" s="116"/>
      <c r="T8" s="116">
        <v>477</v>
      </c>
      <c r="U8" s="116">
        <v>1.0000000000000004</v>
      </c>
      <c r="V8" s="116">
        <v>22.299999999999983</v>
      </c>
      <c r="W8" s="115">
        <v>297068</v>
      </c>
      <c r="X8" s="115">
        <v>1.8735690829999999E-2</v>
      </c>
      <c r="Y8" s="115">
        <v>2.4</v>
      </c>
      <c r="Z8" s="116">
        <v>322219</v>
      </c>
      <c r="AA8" s="116">
        <v>0.36330570202253748</v>
      </c>
      <c r="AB8" s="116">
        <v>239</v>
      </c>
      <c r="AC8" s="116">
        <v>240.1</v>
      </c>
      <c r="AD8" s="116">
        <v>245.5</v>
      </c>
      <c r="AE8" s="115">
        <v>89312.152200000288</v>
      </c>
      <c r="AF8" s="115">
        <v>0.99125585127636284</v>
      </c>
      <c r="AG8" s="115">
        <v>0.06</v>
      </c>
      <c r="AH8" s="115">
        <v>0.13</v>
      </c>
    </row>
    <row r="9" spans="1:171">
      <c r="A9" s="88" t="s">
        <v>1607</v>
      </c>
      <c r="B9" s="89" t="s">
        <v>1608</v>
      </c>
      <c r="C9" s="89" t="s">
        <v>26</v>
      </c>
      <c r="D9" s="89" t="s">
        <v>191</v>
      </c>
      <c r="E9" s="90" t="s">
        <v>27</v>
      </c>
      <c r="F9" s="90" t="s">
        <v>47</v>
      </c>
      <c r="G9" s="90" t="s">
        <v>48</v>
      </c>
      <c r="H9" s="115">
        <v>84928.667658951963</v>
      </c>
      <c r="I9" s="115">
        <v>376917.84488070768</v>
      </c>
      <c r="J9" s="115">
        <v>457042.92996701668</v>
      </c>
      <c r="K9" s="115">
        <v>141804.727843409</v>
      </c>
      <c r="L9" s="115">
        <v>1060694.170350085</v>
      </c>
      <c r="M9" s="115">
        <v>4.7399606320135019</v>
      </c>
      <c r="N9" s="115">
        <v>-0.1582634202</v>
      </c>
      <c r="O9" s="116">
        <v>374</v>
      </c>
      <c r="P9" s="116">
        <v>32</v>
      </c>
      <c r="Q9" s="116">
        <v>32</v>
      </c>
      <c r="R9" s="116">
        <v>54</v>
      </c>
      <c r="S9" s="116">
        <v>31</v>
      </c>
      <c r="T9" s="116">
        <v>523</v>
      </c>
      <c r="U9" s="116">
        <v>1.0999999999999996</v>
      </c>
      <c r="V9" s="116">
        <v>26.1</v>
      </c>
      <c r="W9" s="115">
        <v>223777</v>
      </c>
      <c r="X9" s="115">
        <v>1.9614070480000002E-2</v>
      </c>
      <c r="Y9" s="115">
        <v>6.3000000000000007</v>
      </c>
      <c r="Z9" s="116">
        <v>451115</v>
      </c>
      <c r="AA9" s="116">
        <v>0.2126885605665961</v>
      </c>
      <c r="AB9" s="116">
        <v>258.3</v>
      </c>
      <c r="AC9" s="116">
        <v>260.8</v>
      </c>
      <c r="AD9" s="116">
        <v>266.8</v>
      </c>
      <c r="AE9" s="115">
        <v>45978.15830000009</v>
      </c>
      <c r="AF9" s="115">
        <v>0.60737329326288103</v>
      </c>
      <c r="AG9" s="115">
        <v>0.19</v>
      </c>
      <c r="AH9" s="115">
        <v>0.14000000000000001</v>
      </c>
    </row>
    <row r="10" spans="1:171">
      <c r="A10" s="88" t="s">
        <v>1053</v>
      </c>
      <c r="B10" s="89" t="s">
        <v>1054</v>
      </c>
      <c r="C10" s="89" t="s">
        <v>26</v>
      </c>
      <c r="D10" s="89" t="s">
        <v>191</v>
      </c>
      <c r="E10" s="90" t="s">
        <v>27</v>
      </c>
      <c r="F10" s="90" t="s">
        <v>503</v>
      </c>
      <c r="G10" s="90" t="s">
        <v>29</v>
      </c>
      <c r="H10" s="115">
        <v>143837.42972279701</v>
      </c>
      <c r="I10" s="115">
        <v>167883.1600485513</v>
      </c>
      <c r="J10" s="115">
        <v>291785.58362695621</v>
      </c>
      <c r="K10" s="115">
        <v>89778.59889176453</v>
      </c>
      <c r="L10" s="115">
        <v>693284.77229006914</v>
      </c>
      <c r="M10" s="115">
        <v>3.3564172849365499</v>
      </c>
      <c r="N10" s="115">
        <v>-0.30505566810000001</v>
      </c>
      <c r="O10" s="116">
        <v>106</v>
      </c>
      <c r="P10" s="116">
        <v>25</v>
      </c>
      <c r="Q10" s="116">
        <v>2</v>
      </c>
      <c r="R10" s="116">
        <v>25</v>
      </c>
      <c r="S10" s="116">
        <v>21</v>
      </c>
      <c r="T10" s="116">
        <v>179</v>
      </c>
      <c r="U10" s="116">
        <v>1.3000000000000007</v>
      </c>
      <c r="V10" s="116">
        <v>21.899999999999977</v>
      </c>
      <c r="W10" s="115">
        <v>206555</v>
      </c>
      <c r="X10" s="115">
        <v>5.0964140099999996E-3</v>
      </c>
      <c r="Y10" s="115">
        <v>1.3</v>
      </c>
      <c r="Z10" s="116">
        <v>463567</v>
      </c>
      <c r="AA10" s="116">
        <v>0.50858883397653409</v>
      </c>
      <c r="AB10" s="116">
        <v>230.8</v>
      </c>
      <c r="AC10" s="116">
        <v>235.3</v>
      </c>
      <c r="AD10" s="116">
        <v>242.79999999999998</v>
      </c>
      <c r="AE10" s="115">
        <v>31528.924200000023</v>
      </c>
      <c r="AF10" s="115">
        <v>0.52027927722772316</v>
      </c>
      <c r="AG10" s="115">
        <v>0.15</v>
      </c>
      <c r="AH10" s="115">
        <v>0.21</v>
      </c>
    </row>
    <row r="11" spans="1:171">
      <c r="A11" s="88" t="s">
        <v>601</v>
      </c>
      <c r="B11" s="89" t="s">
        <v>602</v>
      </c>
      <c r="C11" s="89" t="s">
        <v>26</v>
      </c>
      <c r="D11" s="89" t="s">
        <v>191</v>
      </c>
      <c r="E11" s="90" t="s">
        <v>27</v>
      </c>
      <c r="F11" s="90" t="s">
        <v>71</v>
      </c>
      <c r="G11" s="90" t="s">
        <v>52</v>
      </c>
      <c r="H11" s="115">
        <v>129665.85154085921</v>
      </c>
      <c r="I11" s="115">
        <v>330481.13573107898</v>
      </c>
      <c r="J11" s="115">
        <v>759619.22007641394</v>
      </c>
      <c r="K11" s="115">
        <v>326108.73974509712</v>
      </c>
      <c r="L11" s="115">
        <v>1545874.9470934491</v>
      </c>
      <c r="M11" s="115">
        <v>5.6146870706231118</v>
      </c>
      <c r="N11" s="115">
        <v>5.40435955E-2</v>
      </c>
      <c r="O11" s="116">
        <v>629</v>
      </c>
      <c r="P11" s="116">
        <v>107</v>
      </c>
      <c r="Q11" s="116">
        <v>109</v>
      </c>
      <c r="R11" s="116">
        <v>32</v>
      </c>
      <c r="S11" s="116"/>
      <c r="T11" s="116">
        <v>877</v>
      </c>
      <c r="U11" s="116">
        <v>1.0999999999999996</v>
      </c>
      <c r="V11" s="116">
        <v>14.399999999999991</v>
      </c>
      <c r="W11" s="115">
        <v>275327</v>
      </c>
      <c r="X11" s="115">
        <v>1.300181808E-2</v>
      </c>
      <c r="Y11" s="115">
        <v>0.9</v>
      </c>
      <c r="Z11" s="116">
        <v>122141</v>
      </c>
      <c r="AA11" s="116">
        <v>0</v>
      </c>
      <c r="AB11" s="116">
        <v>235.2</v>
      </c>
      <c r="AC11" s="116">
        <v>236.60000000000002</v>
      </c>
      <c r="AD11" s="116">
        <v>239.79999999999998</v>
      </c>
      <c r="AE11" s="115">
        <v>38019.366599999994</v>
      </c>
      <c r="AF11" s="115">
        <v>0.49440008582574763</v>
      </c>
      <c r="AG11" s="115">
        <v>0.06</v>
      </c>
      <c r="AH11" s="115">
        <v>0.08</v>
      </c>
    </row>
    <row r="12" spans="1:171">
      <c r="A12" s="88" t="s">
        <v>1185</v>
      </c>
      <c r="B12" s="89" t="s">
        <v>1186</v>
      </c>
      <c r="C12" s="89" t="s">
        <v>574</v>
      </c>
      <c r="D12" s="89" t="s">
        <v>191</v>
      </c>
      <c r="E12" s="90" t="s">
        <v>27</v>
      </c>
      <c r="F12" s="90" t="s">
        <v>229</v>
      </c>
      <c r="G12" s="90" t="s">
        <v>62</v>
      </c>
      <c r="H12" s="115">
        <v>107925.7607823838</v>
      </c>
      <c r="I12" s="115">
        <v>344280.88170822337</v>
      </c>
      <c r="J12" s="115">
        <v>410767.61844714719</v>
      </c>
      <c r="K12" s="115">
        <v>166635.86988463439</v>
      </c>
      <c r="L12" s="115">
        <v>1029610.130822389</v>
      </c>
      <c r="M12" s="115">
        <v>3.3579681844854941</v>
      </c>
      <c r="N12" s="115">
        <v>-0.1976294337</v>
      </c>
      <c r="O12" s="116">
        <v>235</v>
      </c>
      <c r="P12" s="116">
        <v>54</v>
      </c>
      <c r="Q12" s="116">
        <v>117</v>
      </c>
      <c r="R12" s="116">
        <v>32</v>
      </c>
      <c r="S12" s="116"/>
      <c r="T12" s="116">
        <v>438</v>
      </c>
      <c r="U12" s="116">
        <v>0.80000000000000027</v>
      </c>
      <c r="V12" s="116">
        <v>15.099999999999994</v>
      </c>
      <c r="W12" s="115">
        <v>306617</v>
      </c>
      <c r="X12" s="115">
        <v>1.291334756E-2</v>
      </c>
      <c r="Y12" s="115">
        <v>3.3</v>
      </c>
      <c r="Z12" s="116">
        <v>329222</v>
      </c>
      <c r="AA12" s="116">
        <v>0.13193528986519734</v>
      </c>
      <c r="AB12" s="116">
        <v>251.10000000000002</v>
      </c>
      <c r="AC12" s="116">
        <v>253.8</v>
      </c>
      <c r="AD12" s="116">
        <v>259.3</v>
      </c>
      <c r="AE12" s="115">
        <v>32440.490699999995</v>
      </c>
      <c r="AF12" s="115">
        <v>0.44439028356164378</v>
      </c>
      <c r="AG12" s="115">
        <v>0.16</v>
      </c>
      <c r="AH12" s="115">
        <v>0.21</v>
      </c>
    </row>
    <row r="13" spans="1:171">
      <c r="A13" s="88" t="s">
        <v>1021</v>
      </c>
      <c r="B13" s="89" t="s">
        <v>1022</v>
      </c>
      <c r="C13" s="89" t="s">
        <v>26</v>
      </c>
      <c r="D13" s="89" t="s">
        <v>191</v>
      </c>
      <c r="E13" s="90" t="s">
        <v>27</v>
      </c>
      <c r="F13" s="90" t="s">
        <v>58</v>
      </c>
      <c r="G13" s="90" t="s">
        <v>42</v>
      </c>
      <c r="H13" s="115">
        <v>28018.489648563442</v>
      </c>
      <c r="I13" s="115">
        <v>181521.86211075279</v>
      </c>
      <c r="J13" s="115">
        <v>280214.81547064101</v>
      </c>
      <c r="K13" s="115">
        <v>103381.5656177067</v>
      </c>
      <c r="L13" s="115">
        <v>593136.73284766404</v>
      </c>
      <c r="M13" s="115">
        <v>3.3281714586580629</v>
      </c>
      <c r="N13" s="115">
        <v>-0.32839116299999999</v>
      </c>
      <c r="O13" s="116">
        <v>131</v>
      </c>
      <c r="P13" s="116">
        <v>56</v>
      </c>
      <c r="Q13" s="116">
        <v>98</v>
      </c>
      <c r="R13" s="116"/>
      <c r="S13" s="116">
        <v>65</v>
      </c>
      <c r="T13" s="116">
        <v>350</v>
      </c>
      <c r="U13" s="116">
        <v>1.2999999999999998</v>
      </c>
      <c r="V13" s="116">
        <v>14.500000000000014</v>
      </c>
      <c r="W13" s="115">
        <v>178217</v>
      </c>
      <c r="X13" s="115">
        <v>6.28340754E-3</v>
      </c>
      <c r="Y13" s="115">
        <v>3</v>
      </c>
      <c r="Z13" s="116">
        <v>27332</v>
      </c>
      <c r="AA13" s="116">
        <v>0</v>
      </c>
      <c r="AB13" s="116">
        <v>249.9</v>
      </c>
      <c r="AC13" s="116">
        <v>251.3</v>
      </c>
      <c r="AD13" s="116">
        <v>259.5</v>
      </c>
      <c r="AE13" s="115">
        <v>20740.672300000002</v>
      </c>
      <c r="AF13" s="115">
        <v>0.42764272783505158</v>
      </c>
      <c r="AG13" s="115">
        <v>0.23</v>
      </c>
      <c r="AH13" s="115">
        <v>0.18</v>
      </c>
    </row>
    <row r="14" spans="1:171">
      <c r="A14" s="88" t="s">
        <v>2216</v>
      </c>
      <c r="B14" s="89" t="s">
        <v>2217</v>
      </c>
      <c r="C14" s="89" t="s">
        <v>26</v>
      </c>
      <c r="D14" s="89" t="s">
        <v>191</v>
      </c>
      <c r="E14" s="90" t="s">
        <v>27</v>
      </c>
      <c r="F14" s="90" t="s">
        <v>293</v>
      </c>
      <c r="G14" s="90" t="s">
        <v>52</v>
      </c>
      <c r="H14" s="115">
        <v>35109.841413164497</v>
      </c>
      <c r="I14" s="115">
        <v>150280.954121302</v>
      </c>
      <c r="J14" s="115">
        <v>493339.40629018861</v>
      </c>
      <c r="K14" s="115">
        <v>102077.3529124136</v>
      </c>
      <c r="L14" s="115">
        <v>780807.55473706871</v>
      </c>
      <c r="M14" s="115">
        <v>4.2982282901775246</v>
      </c>
      <c r="N14" s="115">
        <v>-0.1267274306</v>
      </c>
      <c r="O14" s="116">
        <v>122</v>
      </c>
      <c r="P14" s="116">
        <v>49</v>
      </c>
      <c r="Q14" s="116">
        <v>2</v>
      </c>
      <c r="R14" s="116"/>
      <c r="S14" s="116"/>
      <c r="T14" s="116">
        <v>173</v>
      </c>
      <c r="U14" s="116">
        <v>0.70000000000000018</v>
      </c>
      <c r="V14" s="116">
        <v>15.799999999999997</v>
      </c>
      <c r="W14" s="115">
        <v>181658</v>
      </c>
      <c r="X14" s="115">
        <v>2.1251607339999999E-2</v>
      </c>
      <c r="Y14" s="115">
        <v>1.4000000000000001</v>
      </c>
      <c r="Z14" s="116">
        <v>39518</v>
      </c>
      <c r="AA14" s="116">
        <v>0.50106280682220761</v>
      </c>
      <c r="AB14" s="116">
        <v>232.3</v>
      </c>
      <c r="AC14" s="116">
        <v>234.5</v>
      </c>
      <c r="AD14" s="116">
        <v>238.5</v>
      </c>
      <c r="AE14" s="115">
        <v>20804.423599999991</v>
      </c>
      <c r="AF14" s="115">
        <v>0.41608847199999982</v>
      </c>
      <c r="AG14" s="115">
        <v>0.03</v>
      </c>
      <c r="AH14" s="115">
        <v>0.12</v>
      </c>
    </row>
    <row r="15" spans="1:171">
      <c r="A15" s="88" t="s">
        <v>2451</v>
      </c>
      <c r="B15" s="89" t="s">
        <v>2452</v>
      </c>
      <c r="C15" s="89" t="s">
        <v>574</v>
      </c>
      <c r="D15" s="89" t="s">
        <v>191</v>
      </c>
      <c r="E15" s="90" t="s">
        <v>27</v>
      </c>
      <c r="F15" s="90" t="s">
        <v>33</v>
      </c>
      <c r="G15" s="90" t="s">
        <v>81</v>
      </c>
      <c r="H15" s="115">
        <v>114678.23896777131</v>
      </c>
      <c r="I15" s="115">
        <v>1842117.1314833169</v>
      </c>
      <c r="J15" s="115">
        <v>940817.76984464435</v>
      </c>
      <c r="K15" s="115">
        <v>2888738.0853382349</v>
      </c>
      <c r="L15" s="115">
        <v>5786351.2256339705</v>
      </c>
      <c r="M15" s="115">
        <v>21.75835339059239</v>
      </c>
      <c r="N15" s="115">
        <v>-0.32869136180000003</v>
      </c>
      <c r="O15" s="116">
        <v>294</v>
      </c>
      <c r="P15" s="116">
        <v>89</v>
      </c>
      <c r="Q15" s="116">
        <v>2</v>
      </c>
      <c r="R15" s="116"/>
      <c r="S15" s="116">
        <v>64</v>
      </c>
      <c r="T15" s="116">
        <v>449</v>
      </c>
      <c r="U15" s="116">
        <v>1.1000000000000005</v>
      </c>
      <c r="V15" s="116">
        <v>21.600000000000009</v>
      </c>
      <c r="W15" s="115">
        <v>265937</v>
      </c>
      <c r="X15" s="115">
        <v>2.1586309959999998E-2</v>
      </c>
      <c r="Y15" s="115">
        <v>0.7</v>
      </c>
      <c r="Z15" s="116">
        <v>71842</v>
      </c>
      <c r="AA15" s="116">
        <v>0.54122936443862923</v>
      </c>
      <c r="AB15" s="116">
        <v>231.5</v>
      </c>
      <c r="AC15" s="116">
        <v>233.5</v>
      </c>
      <c r="AD15" s="116">
        <v>238.2</v>
      </c>
      <c r="AE15" s="115">
        <v>27301.386200000026</v>
      </c>
      <c r="AF15" s="115">
        <v>0.33830714002478346</v>
      </c>
      <c r="AG15" s="115">
        <v>0.15</v>
      </c>
      <c r="AH15" s="115">
        <v>0.22</v>
      </c>
    </row>
    <row r="16" spans="1:171">
      <c r="A16" s="88" t="s">
        <v>1655</v>
      </c>
      <c r="B16" s="89" t="s">
        <v>1656</v>
      </c>
      <c r="C16" s="89" t="s">
        <v>190</v>
      </c>
      <c r="D16" s="89" t="s">
        <v>191</v>
      </c>
      <c r="E16" s="90" t="s">
        <v>27</v>
      </c>
      <c r="F16" s="90" t="s">
        <v>124</v>
      </c>
      <c r="G16" s="90" t="s">
        <v>29</v>
      </c>
      <c r="H16" s="115">
        <v>217536.20112596621</v>
      </c>
      <c r="I16" s="115">
        <v>339167.12096692581</v>
      </c>
      <c r="J16" s="115">
        <v>658155.08627633541</v>
      </c>
      <c r="K16" s="115">
        <v>193470.42499666079</v>
      </c>
      <c r="L16" s="115">
        <v>1408328.8333658881</v>
      </c>
      <c r="M16" s="115">
        <v>3.010162983994904</v>
      </c>
      <c r="N16" s="115">
        <v>-0.33817820510000002</v>
      </c>
      <c r="O16" s="116">
        <v>176</v>
      </c>
      <c r="P16" s="116">
        <v>45</v>
      </c>
      <c r="Q16" s="116">
        <v>9</v>
      </c>
      <c r="R16" s="116">
        <v>43</v>
      </c>
      <c r="S16" s="116"/>
      <c r="T16" s="116">
        <v>273</v>
      </c>
      <c r="U16" s="116">
        <v>0.69999999999999973</v>
      </c>
      <c r="V16" s="116">
        <v>15.100000000000023</v>
      </c>
      <c r="W16" s="115">
        <v>467858</v>
      </c>
      <c r="X16" s="115">
        <v>9.9610530200000009E-3</v>
      </c>
      <c r="Y16" s="115">
        <v>2.1</v>
      </c>
      <c r="Z16" s="116">
        <v>436229</v>
      </c>
      <c r="AA16" s="116">
        <v>0</v>
      </c>
      <c r="AB16" s="116">
        <v>242.2</v>
      </c>
      <c r="AC16" s="116">
        <v>245.8</v>
      </c>
      <c r="AD16" s="116">
        <v>252.7</v>
      </c>
      <c r="AE16" s="115">
        <v>38387.386900000034</v>
      </c>
      <c r="AF16" s="115">
        <v>0.2937060971690898</v>
      </c>
      <c r="AG16" s="115">
        <v>0.27</v>
      </c>
      <c r="AH16" s="115">
        <v>0.15</v>
      </c>
    </row>
    <row r="17" spans="1:34">
      <c r="A17" s="88" t="s">
        <v>2338</v>
      </c>
      <c r="B17" s="89" t="s">
        <v>2339</v>
      </c>
      <c r="C17" s="89" t="s">
        <v>574</v>
      </c>
      <c r="D17" s="89" t="s">
        <v>191</v>
      </c>
      <c r="E17" s="90" t="s">
        <v>27</v>
      </c>
      <c r="F17" s="90" t="s">
        <v>257</v>
      </c>
      <c r="G17" s="90" t="s">
        <v>42</v>
      </c>
      <c r="H17" s="115">
        <v>55389.422212909463</v>
      </c>
      <c r="I17" s="115">
        <v>168104.93935904661</v>
      </c>
      <c r="J17" s="115">
        <v>420872.43880446622</v>
      </c>
      <c r="K17" s="115">
        <v>81721.085064637402</v>
      </c>
      <c r="L17" s="115">
        <v>726087.8854410596</v>
      </c>
      <c r="M17" s="115">
        <v>3.514190021300672</v>
      </c>
      <c r="N17" s="115">
        <v>-0.31429450689999999</v>
      </c>
      <c r="O17" s="116">
        <v>92</v>
      </c>
      <c r="P17" s="116">
        <v>21</v>
      </c>
      <c r="Q17" s="116">
        <v>19</v>
      </c>
      <c r="R17" s="116">
        <v>20</v>
      </c>
      <c r="S17" s="116"/>
      <c r="T17" s="116">
        <v>152</v>
      </c>
      <c r="U17" s="116">
        <v>1.1999999999999993</v>
      </c>
      <c r="V17" s="116">
        <v>32.900000000000006</v>
      </c>
      <c r="W17" s="115">
        <v>206616</v>
      </c>
      <c r="X17" s="115">
        <v>1.9832437929999999E-2</v>
      </c>
      <c r="Y17" s="115">
        <v>4</v>
      </c>
      <c r="Z17" s="116">
        <v>365947</v>
      </c>
      <c r="AA17" s="116">
        <v>0.18167384894533908</v>
      </c>
      <c r="AB17" s="116">
        <v>225.10000000000002</v>
      </c>
      <c r="AC17" s="116">
        <v>228.1</v>
      </c>
      <c r="AD17" s="116">
        <v>237.5</v>
      </c>
      <c r="AE17" s="115">
        <v>19444.392899999977</v>
      </c>
      <c r="AF17" s="115">
        <v>0.26454956326530582</v>
      </c>
      <c r="AG17" s="115">
        <v>0.12</v>
      </c>
      <c r="AH17" s="115">
        <v>0.2</v>
      </c>
    </row>
    <row r="18" spans="1:34">
      <c r="A18" s="88" t="s">
        <v>2599</v>
      </c>
      <c r="B18" s="89" t="s">
        <v>2600</v>
      </c>
      <c r="C18" s="89" t="s">
        <v>574</v>
      </c>
      <c r="D18" s="89" t="s">
        <v>191</v>
      </c>
      <c r="E18" s="90" t="s">
        <v>27</v>
      </c>
      <c r="F18" s="90" t="s">
        <v>224</v>
      </c>
      <c r="G18" s="90" t="s">
        <v>52</v>
      </c>
      <c r="H18" s="115">
        <v>25888.372275144429</v>
      </c>
      <c r="I18" s="115">
        <v>943913.36957651342</v>
      </c>
      <c r="J18" s="115">
        <v>371137.77201587253</v>
      </c>
      <c r="K18" s="115">
        <v>8975806.2080432363</v>
      </c>
      <c r="L18" s="115">
        <v>10316745.721910769</v>
      </c>
      <c r="M18" s="115">
        <v>53.578454469451501</v>
      </c>
      <c r="N18" s="115">
        <v>-9.9998232100000001E-2</v>
      </c>
      <c r="O18" s="116">
        <v>64</v>
      </c>
      <c r="P18" s="116">
        <v>17</v>
      </c>
      <c r="Q18" s="116">
        <v>84</v>
      </c>
      <c r="R18" s="116">
        <v>5</v>
      </c>
      <c r="S18" s="116"/>
      <c r="T18" s="116">
        <v>170</v>
      </c>
      <c r="U18" s="116">
        <v>0.89999999999999947</v>
      </c>
      <c r="V18" s="116">
        <v>15</v>
      </c>
      <c r="W18" s="115">
        <v>192554</v>
      </c>
      <c r="X18" s="115">
        <v>1.1976970330000001E-2</v>
      </c>
      <c r="Y18" s="115">
        <v>0.2</v>
      </c>
      <c r="Z18" s="116">
        <v>454</v>
      </c>
      <c r="AA18" s="116"/>
      <c r="AB18" s="116">
        <v>241.7</v>
      </c>
      <c r="AC18" s="116">
        <v>242.1</v>
      </c>
      <c r="AD18" s="116">
        <v>247.1</v>
      </c>
      <c r="AE18" s="115">
        <v>12747.102199999994</v>
      </c>
      <c r="AF18" s="115">
        <v>0.23693498513011141</v>
      </c>
      <c r="AG18" s="115">
        <v>0.1</v>
      </c>
      <c r="AH18" s="115">
        <v>0.09</v>
      </c>
    </row>
    <row r="19" spans="1:34">
      <c r="A19" s="88" t="s">
        <v>1413</v>
      </c>
      <c r="B19" s="89" t="s">
        <v>1414</v>
      </c>
      <c r="C19" s="89" t="s">
        <v>26</v>
      </c>
      <c r="D19" s="89" t="s">
        <v>191</v>
      </c>
      <c r="E19" s="90" t="s">
        <v>27</v>
      </c>
      <c r="F19" s="90" t="s">
        <v>224</v>
      </c>
      <c r="G19" s="90" t="s">
        <v>52</v>
      </c>
      <c r="H19" s="115">
        <v>49353.986462319757</v>
      </c>
      <c r="I19" s="115">
        <v>285147.16786512517</v>
      </c>
      <c r="J19" s="115">
        <v>426783.67285384733</v>
      </c>
      <c r="K19" s="115">
        <v>166607.33896305351</v>
      </c>
      <c r="L19" s="115">
        <v>927892.16614434577</v>
      </c>
      <c r="M19" s="115">
        <v>4.8308846343581724</v>
      </c>
      <c r="N19" s="115">
        <v>-4.3410746899999998E-2</v>
      </c>
      <c r="O19" s="116">
        <v>118</v>
      </c>
      <c r="P19" s="116">
        <v>39</v>
      </c>
      <c r="Q19" s="116">
        <v>11</v>
      </c>
      <c r="R19" s="116">
        <v>2</v>
      </c>
      <c r="S19" s="116">
        <v>2</v>
      </c>
      <c r="T19" s="116">
        <v>172</v>
      </c>
      <c r="U19" s="116">
        <v>0.60000000000000009</v>
      </c>
      <c r="V19" s="116">
        <v>20.799999999999997</v>
      </c>
      <c r="W19" s="115">
        <v>192075</v>
      </c>
      <c r="X19" s="115">
        <v>1.1062232649999998E-2</v>
      </c>
      <c r="Y19" s="115">
        <v>1.5</v>
      </c>
      <c r="Z19" s="116">
        <v>47350</v>
      </c>
      <c r="AA19" s="116">
        <v>0</v>
      </c>
      <c r="AB19" s="116">
        <v>231.1</v>
      </c>
      <c r="AC19" s="116">
        <v>232.8</v>
      </c>
      <c r="AD19" s="116">
        <v>236.3</v>
      </c>
      <c r="AE19" s="115">
        <v>11578.210999999996</v>
      </c>
      <c r="AF19" s="115">
        <v>0.22223053742802296</v>
      </c>
      <c r="AG19" s="115">
        <v>0.14000000000000001</v>
      </c>
      <c r="AH19" s="115">
        <v>0.18</v>
      </c>
    </row>
    <row r="20" spans="1:34">
      <c r="A20" s="88" t="s">
        <v>1061</v>
      </c>
      <c r="B20" s="89" t="s">
        <v>1062</v>
      </c>
      <c r="C20" s="89" t="s">
        <v>574</v>
      </c>
      <c r="D20" s="89" t="s">
        <v>191</v>
      </c>
      <c r="E20" s="90" t="s">
        <v>27</v>
      </c>
      <c r="F20" s="90" t="s">
        <v>695</v>
      </c>
      <c r="G20" s="90" t="s">
        <v>38</v>
      </c>
      <c r="H20" s="115">
        <v>60222.569369614677</v>
      </c>
      <c r="I20" s="115">
        <v>226960.07352502079</v>
      </c>
      <c r="J20" s="115">
        <v>408070.31796497718</v>
      </c>
      <c r="K20" s="115">
        <v>130331.7254477618</v>
      </c>
      <c r="L20" s="115">
        <v>825584.6863073745</v>
      </c>
      <c r="M20" s="115">
        <v>4.1803026234081768</v>
      </c>
      <c r="N20" s="115">
        <v>-0.1486680604</v>
      </c>
      <c r="O20" s="116">
        <v>250</v>
      </c>
      <c r="P20" s="116">
        <v>70</v>
      </c>
      <c r="Q20" s="116">
        <v>114</v>
      </c>
      <c r="R20" s="116"/>
      <c r="S20" s="116"/>
      <c r="T20" s="116">
        <v>434</v>
      </c>
      <c r="U20" s="116">
        <v>1.8000000000000007</v>
      </c>
      <c r="V20" s="116">
        <v>26.6</v>
      </c>
      <c r="W20" s="115">
        <v>197494</v>
      </c>
      <c r="X20" s="115">
        <v>1.621289356E-2</v>
      </c>
      <c r="Y20" s="115">
        <v>3.3</v>
      </c>
      <c r="Z20" s="116">
        <v>114849</v>
      </c>
      <c r="AA20" s="116">
        <v>3.9190589382580604E-2</v>
      </c>
      <c r="AB20" s="116">
        <v>212.70000000000002</v>
      </c>
      <c r="AC20" s="116">
        <v>214.4</v>
      </c>
      <c r="AD20" s="116">
        <v>223.5</v>
      </c>
      <c r="AE20" s="115">
        <v>16594.542000000012</v>
      </c>
      <c r="AF20" s="115">
        <v>0.22214915662650619</v>
      </c>
      <c r="AG20" s="115">
        <v>0.15</v>
      </c>
      <c r="AH20" s="115">
        <v>0.15</v>
      </c>
    </row>
    <row r="21" spans="1:34">
      <c r="A21" s="88" t="s">
        <v>1435</v>
      </c>
      <c r="B21" s="89" t="s">
        <v>1436</v>
      </c>
      <c r="C21" s="89" t="s">
        <v>574</v>
      </c>
      <c r="D21" s="89" t="s">
        <v>191</v>
      </c>
      <c r="E21" s="90" t="s">
        <v>27</v>
      </c>
      <c r="F21" s="90" t="s">
        <v>84</v>
      </c>
      <c r="G21" s="90" t="s">
        <v>81</v>
      </c>
      <c r="H21" s="115">
        <v>43793.16944533513</v>
      </c>
      <c r="I21" s="115">
        <v>246735.8029720512</v>
      </c>
      <c r="J21" s="115">
        <v>465627.74063471443</v>
      </c>
      <c r="K21" s="115">
        <v>160084.92136825871</v>
      </c>
      <c r="L21" s="115">
        <v>916241.63442035939</v>
      </c>
      <c r="M21" s="115">
        <v>3.335608549503466</v>
      </c>
      <c r="N21" s="115">
        <v>-0.31398806219999997</v>
      </c>
      <c r="O21" s="116">
        <v>269</v>
      </c>
      <c r="P21" s="116">
        <v>51</v>
      </c>
      <c r="Q21" s="116">
        <v>9</v>
      </c>
      <c r="R21" s="116">
        <v>48</v>
      </c>
      <c r="S21" s="116">
        <v>2</v>
      </c>
      <c r="T21" s="116">
        <v>379</v>
      </c>
      <c r="U21" s="116">
        <v>0.80000000000000027</v>
      </c>
      <c r="V21" s="116">
        <v>18.100000000000009</v>
      </c>
      <c r="W21" s="115">
        <v>274685</v>
      </c>
      <c r="X21" s="115">
        <v>7.1114247299999996E-3</v>
      </c>
      <c r="Y21" s="115">
        <v>1.3</v>
      </c>
      <c r="Z21" s="116">
        <v>64559</v>
      </c>
      <c r="AA21" s="116">
        <v>8.037609008813644E-2</v>
      </c>
      <c r="AB21" s="116">
        <v>235.4</v>
      </c>
      <c r="AC21" s="116">
        <v>238.10000000000002</v>
      </c>
      <c r="AD21" s="116">
        <v>243.8</v>
      </c>
      <c r="AE21" s="115">
        <v>20213.845800000006</v>
      </c>
      <c r="AF21" s="115">
        <v>0.211000478079332</v>
      </c>
      <c r="AG21" s="115">
        <v>0.13</v>
      </c>
      <c r="AH21" s="115">
        <v>0.15</v>
      </c>
    </row>
    <row r="22" spans="1:34">
      <c r="A22" s="88" t="s">
        <v>2421</v>
      </c>
      <c r="B22" s="89" t="s">
        <v>2422</v>
      </c>
      <c r="C22" s="89" t="s">
        <v>26</v>
      </c>
      <c r="D22" s="89" t="s">
        <v>191</v>
      </c>
      <c r="E22" s="90" t="s">
        <v>27</v>
      </c>
      <c r="F22" s="90" t="s">
        <v>68</v>
      </c>
      <c r="G22" s="90" t="s">
        <v>48</v>
      </c>
      <c r="H22" s="115">
        <v>54675.188438786921</v>
      </c>
      <c r="I22" s="115">
        <v>314707.04659909412</v>
      </c>
      <c r="J22" s="115">
        <v>362620.2460664307</v>
      </c>
      <c r="K22" s="115">
        <v>114825.9640983845</v>
      </c>
      <c r="L22" s="115">
        <v>846828.44520269614</v>
      </c>
      <c r="M22" s="115">
        <v>4.0244100939664209</v>
      </c>
      <c r="N22" s="115">
        <v>-0.16508890039999999</v>
      </c>
      <c r="O22" s="116">
        <v>126</v>
      </c>
      <c r="P22" s="116">
        <v>28</v>
      </c>
      <c r="Q22" s="116">
        <v>13</v>
      </c>
      <c r="R22" s="116">
        <v>34</v>
      </c>
      <c r="S22" s="116">
        <v>45</v>
      </c>
      <c r="T22" s="116">
        <v>246</v>
      </c>
      <c r="U22" s="116">
        <v>1.600000000000005</v>
      </c>
      <c r="V22" s="116">
        <v>24.1</v>
      </c>
      <c r="W22" s="115">
        <v>210423</v>
      </c>
      <c r="X22" s="115">
        <v>8.9549098800000004E-3</v>
      </c>
      <c r="Y22" s="115">
        <v>2.0999999999999996</v>
      </c>
      <c r="Z22" s="116">
        <v>152109</v>
      </c>
      <c r="AA22" s="116">
        <v>0.41585967957188597</v>
      </c>
      <c r="AB22" s="116">
        <v>224.5</v>
      </c>
      <c r="AC22" s="116">
        <v>227</v>
      </c>
      <c r="AD22" s="116">
        <v>235.1</v>
      </c>
      <c r="AE22" s="115">
        <v>16166.368800000031</v>
      </c>
      <c r="AF22" s="115">
        <v>0.20726113846153887</v>
      </c>
      <c r="AG22" s="115">
        <v>0.1</v>
      </c>
      <c r="AH22" s="115">
        <v>0.18</v>
      </c>
    </row>
    <row r="23" spans="1:34">
      <c r="A23" s="88" t="s">
        <v>2545</v>
      </c>
      <c r="B23" s="89" t="s">
        <v>2546</v>
      </c>
      <c r="C23" s="89" t="s">
        <v>190</v>
      </c>
      <c r="D23" s="89" t="s">
        <v>191</v>
      </c>
      <c r="E23" s="90" t="s">
        <v>27</v>
      </c>
      <c r="F23" s="90" t="s">
        <v>118</v>
      </c>
      <c r="G23" s="90" t="s">
        <v>61</v>
      </c>
      <c r="H23" s="115">
        <v>27001.527788389289</v>
      </c>
      <c r="I23" s="115">
        <v>224470.62548244151</v>
      </c>
      <c r="J23" s="115">
        <v>582364.97055483377</v>
      </c>
      <c r="K23" s="115">
        <v>196634.24613094679</v>
      </c>
      <c r="L23" s="115">
        <v>1030471.369956611</v>
      </c>
      <c r="M23" s="115">
        <v>4.4998946281713517</v>
      </c>
      <c r="N23" s="115">
        <v>-0.2999368972</v>
      </c>
      <c r="O23" s="116">
        <v>213</v>
      </c>
      <c r="P23" s="116">
        <v>53</v>
      </c>
      <c r="Q23" s="116">
        <v>185</v>
      </c>
      <c r="R23" s="116"/>
      <c r="S23" s="116">
        <v>1</v>
      </c>
      <c r="T23" s="116">
        <v>452</v>
      </c>
      <c r="U23" s="116">
        <v>1</v>
      </c>
      <c r="V23" s="116">
        <v>23.300000000000011</v>
      </c>
      <c r="W23" s="115">
        <v>228999</v>
      </c>
      <c r="X23" s="115">
        <v>1.876673232E-2</v>
      </c>
      <c r="Y23" s="115">
        <v>3</v>
      </c>
      <c r="Z23" s="116">
        <v>151042</v>
      </c>
      <c r="AA23" s="116">
        <v>1.8345890547000171E-2</v>
      </c>
      <c r="AB23" s="116">
        <v>232.5</v>
      </c>
      <c r="AC23" s="116">
        <v>234.10000000000002</v>
      </c>
      <c r="AD23" s="116">
        <v>238.5</v>
      </c>
      <c r="AE23" s="115">
        <v>13323.104500000003</v>
      </c>
      <c r="AF23" s="115">
        <v>0.20064916415662656</v>
      </c>
      <c r="AG23" s="115">
        <v>0.08</v>
      </c>
      <c r="AH23" s="115">
        <v>0.16</v>
      </c>
    </row>
    <row r="24" spans="1:34">
      <c r="A24" s="88" t="s">
        <v>1519</v>
      </c>
      <c r="B24" s="89" t="s">
        <v>1520</v>
      </c>
      <c r="C24" s="89" t="s">
        <v>26</v>
      </c>
      <c r="D24" s="89" t="s">
        <v>191</v>
      </c>
      <c r="E24" s="90" t="s">
        <v>27</v>
      </c>
      <c r="F24" s="90" t="s">
        <v>180</v>
      </c>
      <c r="G24" s="90" t="s">
        <v>33</v>
      </c>
      <c r="H24" s="115">
        <v>32526.417751059558</v>
      </c>
      <c r="I24" s="115">
        <v>296418.11517744669</v>
      </c>
      <c r="J24" s="115">
        <v>319627.88376837887</v>
      </c>
      <c r="K24" s="115">
        <v>50525.068098360491</v>
      </c>
      <c r="L24" s="115">
        <v>699097.48479524581</v>
      </c>
      <c r="M24" s="115">
        <v>2.7018260281941862</v>
      </c>
      <c r="N24" s="115">
        <v>-0.30614583499999998</v>
      </c>
      <c r="O24" s="116">
        <v>366</v>
      </c>
      <c r="P24" s="116">
        <v>31</v>
      </c>
      <c r="Q24" s="116">
        <v>133</v>
      </c>
      <c r="R24" s="116">
        <v>39</v>
      </c>
      <c r="S24" s="116"/>
      <c r="T24" s="116">
        <v>569</v>
      </c>
      <c r="U24" s="116">
        <v>0.39999999999999858</v>
      </c>
      <c r="V24" s="116">
        <v>20.599999999999994</v>
      </c>
      <c r="W24" s="115">
        <v>258750</v>
      </c>
      <c r="X24" s="115">
        <v>2.0531104720000002E-2</v>
      </c>
      <c r="Y24" s="115">
        <v>11.700000000000001</v>
      </c>
      <c r="Z24" s="116">
        <v>245675</v>
      </c>
      <c r="AA24" s="116">
        <v>0</v>
      </c>
      <c r="AB24" s="116">
        <v>293.8</v>
      </c>
      <c r="AC24" s="116">
        <v>295.5</v>
      </c>
      <c r="AD24" s="116">
        <v>300.7</v>
      </c>
      <c r="AE24" s="115">
        <v>28732.666600000008</v>
      </c>
      <c r="AF24" s="115">
        <v>0.18347807535121333</v>
      </c>
      <c r="AG24" s="115">
        <v>0.26</v>
      </c>
      <c r="AH24" s="115">
        <v>0.16</v>
      </c>
    </row>
    <row r="25" spans="1:34">
      <c r="A25" s="88" t="s">
        <v>2035</v>
      </c>
      <c r="B25" s="89" t="s">
        <v>2036</v>
      </c>
      <c r="C25" s="89" t="s">
        <v>190</v>
      </c>
      <c r="D25" s="89" t="s">
        <v>191</v>
      </c>
      <c r="E25" s="90" t="s">
        <v>27</v>
      </c>
      <c r="F25" s="90" t="s">
        <v>177</v>
      </c>
      <c r="G25" s="90" t="s">
        <v>48</v>
      </c>
      <c r="H25" s="115">
        <v>84958.67638042703</v>
      </c>
      <c r="I25" s="115">
        <v>348761.20306632243</v>
      </c>
      <c r="J25" s="115">
        <v>818301.60194337321</v>
      </c>
      <c r="K25" s="115">
        <v>295743.44655624212</v>
      </c>
      <c r="L25" s="115">
        <v>1547764.927946365</v>
      </c>
      <c r="M25" s="115">
        <v>3.8098172534783772</v>
      </c>
      <c r="N25" s="115">
        <v>-0.23802567720000001</v>
      </c>
      <c r="O25" s="116">
        <v>302</v>
      </c>
      <c r="P25" s="116">
        <v>54</v>
      </c>
      <c r="Q25" s="116">
        <v>27</v>
      </c>
      <c r="R25" s="116">
        <v>55</v>
      </c>
      <c r="S25" s="116">
        <v>53</v>
      </c>
      <c r="T25" s="116">
        <v>491</v>
      </c>
      <c r="U25" s="116">
        <v>0.99999999999999911</v>
      </c>
      <c r="V25" s="116">
        <v>31.700000000000003</v>
      </c>
      <c r="W25" s="115">
        <v>406257</v>
      </c>
      <c r="X25" s="115">
        <v>3.7805726150000003E-2</v>
      </c>
      <c r="Y25" s="115">
        <v>4</v>
      </c>
      <c r="Z25" s="116">
        <v>373812</v>
      </c>
      <c r="AA25" s="116">
        <v>0.21236075888414496</v>
      </c>
      <c r="AB25" s="116">
        <v>237.4</v>
      </c>
      <c r="AC25" s="116">
        <v>239.9</v>
      </c>
      <c r="AD25" s="116">
        <v>245.6</v>
      </c>
      <c r="AE25" s="115">
        <v>25828.076499999934</v>
      </c>
      <c r="AF25" s="115">
        <v>0.17311043230562959</v>
      </c>
      <c r="AG25" s="115">
        <v>0.15</v>
      </c>
      <c r="AH25" s="115">
        <v>0.16</v>
      </c>
    </row>
    <row r="26" spans="1:34">
      <c r="A26" s="88" t="s">
        <v>2423</v>
      </c>
      <c r="B26" s="89" t="s">
        <v>2424</v>
      </c>
      <c r="C26" s="89" t="s">
        <v>574</v>
      </c>
      <c r="D26" s="89" t="s">
        <v>191</v>
      </c>
      <c r="E26" s="90" t="s">
        <v>27</v>
      </c>
      <c r="F26" s="90" t="s">
        <v>162</v>
      </c>
      <c r="G26" s="90" t="s">
        <v>62</v>
      </c>
      <c r="H26" s="115">
        <v>29608.562209837321</v>
      </c>
      <c r="I26" s="115">
        <v>165139.35742839539</v>
      </c>
      <c r="J26" s="115">
        <v>416438.93676421553</v>
      </c>
      <c r="K26" s="115">
        <v>110877.5187345962</v>
      </c>
      <c r="L26" s="115">
        <v>722064.37513704458</v>
      </c>
      <c r="M26" s="115">
        <v>3.448039878789972</v>
      </c>
      <c r="N26" s="115">
        <v>-0.33225611690000001</v>
      </c>
      <c r="O26" s="116">
        <v>120</v>
      </c>
      <c r="P26" s="116">
        <v>60</v>
      </c>
      <c r="Q26" s="116">
        <v>51</v>
      </c>
      <c r="R26" s="116"/>
      <c r="S26" s="116"/>
      <c r="T26" s="116">
        <v>231</v>
      </c>
      <c r="U26" s="116">
        <v>0.70000000000000018</v>
      </c>
      <c r="V26" s="116">
        <v>19.100000000000023</v>
      </c>
      <c r="W26" s="115">
        <v>209413</v>
      </c>
      <c r="X26" s="115">
        <v>7.3374222099999997E-3</v>
      </c>
      <c r="Y26" s="115">
        <v>3.2</v>
      </c>
      <c r="Z26" s="116">
        <v>197560</v>
      </c>
      <c r="AA26" s="116"/>
      <c r="AB26" s="116">
        <v>245.6</v>
      </c>
      <c r="AC26" s="116">
        <v>248.9</v>
      </c>
      <c r="AD26" s="116">
        <v>254</v>
      </c>
      <c r="AE26" s="115">
        <v>8843.2703999999976</v>
      </c>
      <c r="AF26" s="115">
        <v>0.17238343859649119</v>
      </c>
      <c r="AG26" s="115">
        <v>0.1</v>
      </c>
      <c r="AH26" s="115">
        <v>0.19</v>
      </c>
    </row>
    <row r="27" spans="1:34">
      <c r="A27" s="88" t="s">
        <v>2575</v>
      </c>
      <c r="B27" s="89" t="s">
        <v>2576</v>
      </c>
      <c r="C27" s="89" t="s">
        <v>26</v>
      </c>
      <c r="D27" s="89" t="s">
        <v>191</v>
      </c>
      <c r="E27" s="90" t="s">
        <v>27</v>
      </c>
      <c r="F27" s="90" t="s">
        <v>415</v>
      </c>
      <c r="G27" s="90" t="s">
        <v>61</v>
      </c>
      <c r="H27" s="115">
        <v>29762.635554314758</v>
      </c>
      <c r="I27" s="115">
        <v>367901.12665704452</v>
      </c>
      <c r="J27" s="115">
        <v>720116.58379080391</v>
      </c>
      <c r="K27" s="115">
        <v>1598000.832162255</v>
      </c>
      <c r="L27" s="115">
        <v>2715781.1781644188</v>
      </c>
      <c r="M27" s="115">
        <v>9.9597002246776185</v>
      </c>
      <c r="N27" s="115">
        <v>-0.26095293629999999</v>
      </c>
      <c r="O27" s="116">
        <v>133</v>
      </c>
      <c r="P27" s="116">
        <v>55</v>
      </c>
      <c r="Q27" s="116">
        <v>5</v>
      </c>
      <c r="R27" s="116"/>
      <c r="S27" s="116"/>
      <c r="T27" s="116">
        <v>193</v>
      </c>
      <c r="U27" s="116">
        <v>1.3000000000000007</v>
      </c>
      <c r="V27" s="116">
        <v>22.400000000000006</v>
      </c>
      <c r="W27" s="115">
        <v>272677</v>
      </c>
      <c r="X27" s="115">
        <v>1.217735273E-2</v>
      </c>
      <c r="Y27" s="115">
        <v>3.2</v>
      </c>
      <c r="Z27" s="116">
        <v>248220</v>
      </c>
      <c r="AA27" s="116">
        <v>0.2812988477963097</v>
      </c>
      <c r="AB27" s="116">
        <v>236.9</v>
      </c>
      <c r="AC27" s="116">
        <v>234.7</v>
      </c>
      <c r="AD27" s="116">
        <v>239</v>
      </c>
      <c r="AE27" s="115">
        <v>14017.234299999993</v>
      </c>
      <c r="AF27" s="115">
        <v>0.16510287750294456</v>
      </c>
      <c r="AG27" s="115">
        <v>0.06</v>
      </c>
      <c r="AH27" s="115">
        <v>0.17</v>
      </c>
    </row>
    <row r="28" spans="1:34">
      <c r="A28" s="88" t="s">
        <v>1647</v>
      </c>
      <c r="B28" s="89" t="s">
        <v>1648</v>
      </c>
      <c r="C28" s="89" t="s">
        <v>26</v>
      </c>
      <c r="D28" s="89" t="s">
        <v>191</v>
      </c>
      <c r="E28" s="90" t="s">
        <v>27</v>
      </c>
      <c r="F28" s="90" t="s">
        <v>71</v>
      </c>
      <c r="G28" s="90" t="s">
        <v>52</v>
      </c>
      <c r="H28" s="115">
        <v>27718.495912910788</v>
      </c>
      <c r="I28" s="115">
        <v>233461.3048633509</v>
      </c>
      <c r="J28" s="115">
        <v>462162.31197805179</v>
      </c>
      <c r="K28" s="115">
        <v>245672.85446025131</v>
      </c>
      <c r="L28" s="115">
        <v>969014.96721456479</v>
      </c>
      <c r="M28" s="115">
        <v>3.9945049290133641</v>
      </c>
      <c r="N28" s="115">
        <v>-0.1597650464</v>
      </c>
      <c r="O28" s="116">
        <v>170</v>
      </c>
      <c r="P28" s="116">
        <v>57</v>
      </c>
      <c r="Q28" s="116">
        <v>22</v>
      </c>
      <c r="R28" s="116">
        <v>13</v>
      </c>
      <c r="S28" s="116"/>
      <c r="T28" s="116">
        <v>262</v>
      </c>
      <c r="U28" s="116">
        <v>0.69999999999999973</v>
      </c>
      <c r="V28" s="116">
        <v>16.000000000000014</v>
      </c>
      <c r="W28" s="115">
        <v>242587</v>
      </c>
      <c r="X28" s="115">
        <v>1.40778998E-3</v>
      </c>
      <c r="Y28" s="115">
        <v>1.2</v>
      </c>
      <c r="Z28" s="116">
        <v>68713</v>
      </c>
      <c r="AA28" s="116">
        <v>0.47312735581331045</v>
      </c>
      <c r="AB28" s="116">
        <v>234.8</v>
      </c>
      <c r="AC28" s="116">
        <v>236.8</v>
      </c>
      <c r="AD28" s="116">
        <v>239.5</v>
      </c>
      <c r="AE28" s="115">
        <v>9800.4618000000009</v>
      </c>
      <c r="AF28" s="115">
        <v>0.14627554925373135</v>
      </c>
      <c r="AG28" s="115">
        <v>0.08</v>
      </c>
      <c r="AH28" s="115">
        <v>0.05</v>
      </c>
    </row>
    <row r="29" spans="1:34">
      <c r="A29" s="88" t="s">
        <v>2262</v>
      </c>
      <c r="B29" s="89" t="s">
        <v>2263</v>
      </c>
      <c r="C29" s="89" t="s">
        <v>26</v>
      </c>
      <c r="D29" s="89" t="s">
        <v>191</v>
      </c>
      <c r="E29" s="90" t="s">
        <v>27</v>
      </c>
      <c r="F29" s="90" t="s">
        <v>1104</v>
      </c>
      <c r="G29" s="90" t="s">
        <v>32</v>
      </c>
      <c r="H29" s="115">
        <v>15504.326233431049</v>
      </c>
      <c r="I29" s="115">
        <v>3736231.9843018032</v>
      </c>
      <c r="J29" s="115">
        <v>2162231.2274601241</v>
      </c>
      <c r="K29" s="115">
        <v>155759.239028499</v>
      </c>
      <c r="L29" s="115">
        <v>6069726.7770238575</v>
      </c>
      <c r="M29" s="115">
        <v>16.85988382829326</v>
      </c>
      <c r="N29" s="115">
        <v>-0.49109024880000002</v>
      </c>
      <c r="O29" s="116">
        <v>254</v>
      </c>
      <c r="P29" s="116">
        <v>49</v>
      </c>
      <c r="Q29" s="116">
        <v>90</v>
      </c>
      <c r="R29" s="116"/>
      <c r="S29" s="116"/>
      <c r="T29" s="116">
        <v>393</v>
      </c>
      <c r="U29" s="116">
        <v>0.79999999999999982</v>
      </c>
      <c r="V29" s="116">
        <v>20.500000000000014</v>
      </c>
      <c r="W29" s="115">
        <v>360010</v>
      </c>
      <c r="X29" s="115">
        <v>8.0310373000000001E-4</v>
      </c>
      <c r="Y29" s="115">
        <v>2.8</v>
      </c>
      <c r="Z29" s="116">
        <v>86541</v>
      </c>
      <c r="AA29" s="116">
        <v>1.5241330698743947E-2</v>
      </c>
      <c r="AB29" s="116">
        <v>245.29999999999998</v>
      </c>
      <c r="AC29" s="116">
        <v>248.2</v>
      </c>
      <c r="AD29" s="116">
        <v>252.39999999999998</v>
      </c>
      <c r="AE29" s="115">
        <v>16249.482800000009</v>
      </c>
      <c r="AF29" s="115">
        <v>0.12489994465795548</v>
      </c>
      <c r="AG29" s="115">
        <v>0.1</v>
      </c>
      <c r="AH29" s="115">
        <v>0.18</v>
      </c>
    </row>
    <row r="30" spans="1:34">
      <c r="A30" s="88" t="s">
        <v>1641</v>
      </c>
      <c r="B30" s="89" t="s">
        <v>1642</v>
      </c>
      <c r="C30" s="89" t="s">
        <v>190</v>
      </c>
      <c r="D30" s="89" t="s">
        <v>191</v>
      </c>
      <c r="E30" s="90" t="s">
        <v>27</v>
      </c>
      <c r="F30" s="90" t="s">
        <v>157</v>
      </c>
      <c r="G30" s="90" t="s">
        <v>41</v>
      </c>
      <c r="H30" s="115">
        <v>16836.405928469769</v>
      </c>
      <c r="I30" s="115">
        <v>245090.84247705739</v>
      </c>
      <c r="J30" s="115">
        <v>558558.9425174545</v>
      </c>
      <c r="K30" s="115">
        <v>164111.4092287294</v>
      </c>
      <c r="L30" s="115">
        <v>984597.60015171103</v>
      </c>
      <c r="M30" s="115">
        <v>3.312098980236049</v>
      </c>
      <c r="N30" s="115">
        <v>-0.17192769690000001</v>
      </c>
      <c r="O30" s="116">
        <v>93</v>
      </c>
      <c r="P30" s="116">
        <v>73</v>
      </c>
      <c r="Q30" s="116">
        <v>203</v>
      </c>
      <c r="R30" s="116"/>
      <c r="S30" s="116">
        <v>1</v>
      </c>
      <c r="T30" s="116">
        <v>370</v>
      </c>
      <c r="U30" s="116">
        <v>0.80000000000000027</v>
      </c>
      <c r="V30" s="116">
        <v>18.200000000000017</v>
      </c>
      <c r="W30" s="115">
        <v>297273</v>
      </c>
      <c r="X30" s="115">
        <v>1.1053661669999999E-2</v>
      </c>
      <c r="Y30" s="115">
        <v>3.7</v>
      </c>
      <c r="Z30" s="116">
        <v>219006</v>
      </c>
      <c r="AA30" s="116">
        <v>0.50049770325927145</v>
      </c>
      <c r="AB30" s="116">
        <v>253</v>
      </c>
      <c r="AC30" s="116">
        <v>256</v>
      </c>
      <c r="AD30" s="116">
        <v>260.89999999999998</v>
      </c>
      <c r="AE30" s="115">
        <v>12296.111100000007</v>
      </c>
      <c r="AF30" s="115">
        <v>0.11857387753134048</v>
      </c>
      <c r="AG30" s="115">
        <v>0.11</v>
      </c>
      <c r="AH30" s="115">
        <v>0.13</v>
      </c>
    </row>
    <row r="31" spans="1:34">
      <c r="A31" s="88" t="s">
        <v>188</v>
      </c>
      <c r="B31" s="89" t="s">
        <v>189</v>
      </c>
      <c r="C31" s="89" t="s">
        <v>190</v>
      </c>
      <c r="D31" s="89" t="s">
        <v>191</v>
      </c>
      <c r="E31" s="90" t="s">
        <v>27</v>
      </c>
      <c r="F31" s="90" t="s">
        <v>33</v>
      </c>
      <c r="G31" s="90" t="s">
        <v>81</v>
      </c>
      <c r="H31" s="115">
        <v>67107.823877448929</v>
      </c>
      <c r="I31" s="115">
        <v>622354.84993476782</v>
      </c>
      <c r="J31" s="115">
        <v>915579.95859079307</v>
      </c>
      <c r="K31" s="115">
        <v>568277.26365885965</v>
      </c>
      <c r="L31" s="115">
        <v>2173319.8960618689</v>
      </c>
      <c r="M31" s="115">
        <v>4.37089827756422</v>
      </c>
      <c r="N31" s="115">
        <v>-0.35810203959999998</v>
      </c>
      <c r="O31" s="116">
        <v>492</v>
      </c>
      <c r="P31" s="116">
        <v>99</v>
      </c>
      <c r="Q31" s="116">
        <v>3</v>
      </c>
      <c r="R31" s="116"/>
      <c r="S31" s="116">
        <v>71</v>
      </c>
      <c r="T31" s="116">
        <v>665</v>
      </c>
      <c r="U31" s="116">
        <v>0.99999999999999956</v>
      </c>
      <c r="V31" s="116">
        <v>23.199999999999989</v>
      </c>
      <c r="W31" s="115">
        <v>497225</v>
      </c>
      <c r="X31" s="115">
        <v>1.7963436209999999E-2</v>
      </c>
      <c r="Y31" s="115">
        <v>1.0999999999999999</v>
      </c>
      <c r="Z31" s="116">
        <v>51510</v>
      </c>
      <c r="AA31" s="116">
        <v>0.38573092603377984</v>
      </c>
      <c r="AB31" s="116">
        <v>226.6</v>
      </c>
      <c r="AC31" s="116">
        <v>229.6</v>
      </c>
      <c r="AD31" s="116">
        <v>235.7</v>
      </c>
      <c r="AE31" s="115">
        <v>16697.618599999998</v>
      </c>
      <c r="AF31" s="115">
        <v>0.11320419389830508</v>
      </c>
      <c r="AG31" s="115">
        <v>0.1</v>
      </c>
      <c r="AH31" s="115">
        <v>0.18</v>
      </c>
    </row>
    <row r="32" spans="1:34">
      <c r="A32" s="88" t="s">
        <v>2641</v>
      </c>
      <c r="B32" s="89" t="s">
        <v>2642</v>
      </c>
      <c r="C32" s="89" t="s">
        <v>26</v>
      </c>
      <c r="D32" s="89" t="s">
        <v>191</v>
      </c>
      <c r="E32" s="90" t="s">
        <v>2611</v>
      </c>
      <c r="F32" s="90" t="s">
        <v>2643</v>
      </c>
      <c r="G32" s="90" t="s">
        <v>300</v>
      </c>
      <c r="H32" s="115">
        <v>184213</v>
      </c>
      <c r="I32" s="115">
        <v>649294.00000000012</v>
      </c>
      <c r="J32" s="115">
        <v>334666</v>
      </c>
      <c r="K32" s="115">
        <v>36272</v>
      </c>
      <c r="L32" s="115">
        <v>1204445</v>
      </c>
      <c r="M32" s="115">
        <v>6.64</v>
      </c>
      <c r="N32" s="115"/>
      <c r="O32" s="116">
        <v>86</v>
      </c>
      <c r="P32" s="116">
        <v>28</v>
      </c>
      <c r="Q32" s="116"/>
      <c r="R32" s="116">
        <v>1</v>
      </c>
      <c r="S32" s="116">
        <v>17</v>
      </c>
      <c r="T32" s="116">
        <v>132</v>
      </c>
      <c r="U32" s="116"/>
      <c r="V32" s="116"/>
      <c r="W32" s="115"/>
      <c r="X32" s="115"/>
      <c r="Y32" s="115"/>
      <c r="Z32" s="116"/>
      <c r="AA32" s="116"/>
      <c r="AB32" s="116"/>
      <c r="AC32" s="116"/>
      <c r="AD32" s="116"/>
      <c r="AE32" s="115">
        <v>6333.5709999999835</v>
      </c>
      <c r="AF32" s="115">
        <v>0.1126978150552341</v>
      </c>
      <c r="AG32" s="115"/>
      <c r="AH32" s="115"/>
    </row>
    <row r="33" spans="1:34">
      <c r="A33" s="88" t="s">
        <v>1411</v>
      </c>
      <c r="B33" s="89" t="s">
        <v>1412</v>
      </c>
      <c r="C33" s="89" t="s">
        <v>574</v>
      </c>
      <c r="D33" s="89" t="s">
        <v>191</v>
      </c>
      <c r="E33" s="90" t="s">
        <v>27</v>
      </c>
      <c r="F33" s="90" t="s">
        <v>512</v>
      </c>
      <c r="G33" s="90" t="s">
        <v>32</v>
      </c>
      <c r="H33" s="115">
        <v>17488.179878834559</v>
      </c>
      <c r="I33" s="115">
        <v>500723.07214016892</v>
      </c>
      <c r="J33" s="115">
        <v>731130.29580739117</v>
      </c>
      <c r="K33" s="115">
        <v>477278.05585564888</v>
      </c>
      <c r="L33" s="115">
        <v>1726619.603682044</v>
      </c>
      <c r="M33" s="115">
        <v>4.0351384534607559</v>
      </c>
      <c r="N33" s="115">
        <v>-0.1688135446</v>
      </c>
      <c r="O33" s="116">
        <v>300</v>
      </c>
      <c r="P33" s="116">
        <v>115</v>
      </c>
      <c r="Q33" s="116">
        <v>191</v>
      </c>
      <c r="R33" s="116"/>
      <c r="S33" s="116"/>
      <c r="T33" s="116">
        <v>606</v>
      </c>
      <c r="U33" s="116">
        <v>0.89999999999999991</v>
      </c>
      <c r="V33" s="116">
        <v>19.500000000000014</v>
      </c>
      <c r="W33" s="115">
        <v>427896</v>
      </c>
      <c r="X33" s="115">
        <v>2.2236584900000001E-3</v>
      </c>
      <c r="Y33" s="115">
        <v>2.9</v>
      </c>
      <c r="Z33" s="116">
        <v>177908</v>
      </c>
      <c r="AA33" s="116">
        <v>7.9631045259347527E-2</v>
      </c>
      <c r="AB33" s="116">
        <v>246.89999999999998</v>
      </c>
      <c r="AC33" s="116">
        <v>249.39999999999998</v>
      </c>
      <c r="AD33" s="116">
        <v>255.10000000000002</v>
      </c>
      <c r="AE33" s="115">
        <v>17349.417900000019</v>
      </c>
      <c r="AF33" s="115">
        <v>0.11142850289017353</v>
      </c>
      <c r="AG33" s="115">
        <v>0.12</v>
      </c>
      <c r="AH33" s="115">
        <v>0.22</v>
      </c>
    </row>
    <row r="34" spans="1:34">
      <c r="A34" s="88" t="s">
        <v>2491</v>
      </c>
      <c r="B34" s="89" t="s">
        <v>2492</v>
      </c>
      <c r="C34" s="89" t="s">
        <v>190</v>
      </c>
      <c r="D34" s="89" t="s">
        <v>191</v>
      </c>
      <c r="E34" s="90" t="s">
        <v>27</v>
      </c>
      <c r="F34" s="90" t="s">
        <v>187</v>
      </c>
      <c r="G34" s="90" t="s">
        <v>29</v>
      </c>
      <c r="H34" s="115">
        <v>51579.219323657977</v>
      </c>
      <c r="I34" s="115">
        <v>148213.55886800331</v>
      </c>
      <c r="J34" s="115">
        <v>366572.35167808848</v>
      </c>
      <c r="K34" s="115">
        <v>86716.294098134313</v>
      </c>
      <c r="L34" s="115">
        <v>653081.42396788415</v>
      </c>
      <c r="M34" s="115">
        <v>3.0817356736876378</v>
      </c>
      <c r="N34" s="115">
        <v>-0.24166367320000001</v>
      </c>
      <c r="O34" s="116">
        <v>66</v>
      </c>
      <c r="P34" s="116">
        <v>9</v>
      </c>
      <c r="Q34" s="116"/>
      <c r="R34" s="116">
        <v>8</v>
      </c>
      <c r="S34" s="116">
        <v>10</v>
      </c>
      <c r="T34" s="116">
        <v>93</v>
      </c>
      <c r="U34" s="116">
        <v>1.3000000000000007</v>
      </c>
      <c r="V34" s="116">
        <v>25.200000000000003</v>
      </c>
      <c r="W34" s="115">
        <v>211920</v>
      </c>
      <c r="X34" s="115">
        <v>1.969039073E-2</v>
      </c>
      <c r="Y34" s="115">
        <v>0.4</v>
      </c>
      <c r="Z34" s="116">
        <v>72835</v>
      </c>
      <c r="AA34" s="116">
        <v>0.35752042287361846</v>
      </c>
      <c r="AB34" s="116">
        <v>211.8</v>
      </c>
      <c r="AC34" s="116">
        <v>217.4</v>
      </c>
      <c r="AD34" s="116">
        <v>225.6</v>
      </c>
      <c r="AE34" s="115">
        <v>6898.9439000000002</v>
      </c>
      <c r="AF34" s="115">
        <v>0.11003100318979267</v>
      </c>
      <c r="AG34" s="115">
        <v>0.12</v>
      </c>
      <c r="AH34" s="115">
        <v>0.14000000000000001</v>
      </c>
    </row>
    <row r="35" spans="1:34">
      <c r="A35" s="88" t="s">
        <v>2650</v>
      </c>
      <c r="B35" s="89" t="s">
        <v>2651</v>
      </c>
      <c r="C35" s="89" t="s">
        <v>26</v>
      </c>
      <c r="D35" s="89" t="s">
        <v>191</v>
      </c>
      <c r="E35" s="90" t="s">
        <v>2611</v>
      </c>
      <c r="F35" s="90" t="s">
        <v>2643</v>
      </c>
      <c r="G35" s="90" t="s">
        <v>300</v>
      </c>
      <c r="H35" s="115">
        <v>62460.414424863397</v>
      </c>
      <c r="I35" s="115">
        <v>787096.27821080398</v>
      </c>
      <c r="J35" s="115">
        <v>732075.238867259</v>
      </c>
      <c r="K35" s="115">
        <v>10317.1707854945</v>
      </c>
      <c r="L35" s="115">
        <v>1591949</v>
      </c>
      <c r="M35" s="115">
        <v>7.4598602999999999</v>
      </c>
      <c r="N35" s="115"/>
      <c r="O35" s="116">
        <v>56</v>
      </c>
      <c r="P35" s="116">
        <v>7</v>
      </c>
      <c r="Q35" s="116"/>
      <c r="R35" s="116">
        <v>2</v>
      </c>
      <c r="S35" s="116">
        <v>12</v>
      </c>
      <c r="T35" s="116">
        <v>77</v>
      </c>
      <c r="U35" s="116"/>
      <c r="V35" s="116"/>
      <c r="W35" s="115"/>
      <c r="X35" s="115"/>
      <c r="Y35" s="115"/>
      <c r="Z35" s="116"/>
      <c r="AA35" s="116"/>
      <c r="AB35" s="116"/>
      <c r="AC35" s="116"/>
      <c r="AD35" s="116"/>
      <c r="AE35" s="115">
        <v>3834.8020000000015</v>
      </c>
      <c r="AF35" s="115">
        <v>9.5738906821624614E-2</v>
      </c>
      <c r="AG35" s="115"/>
      <c r="AH35" s="115"/>
    </row>
    <row r="36" spans="1:34">
      <c r="A36" s="88" t="s">
        <v>2644</v>
      </c>
      <c r="B36" s="89" t="s">
        <v>2645</v>
      </c>
      <c r="C36" s="89" t="s">
        <v>26</v>
      </c>
      <c r="D36" s="89" t="s">
        <v>191</v>
      </c>
      <c r="E36" s="90" t="s">
        <v>2611</v>
      </c>
      <c r="F36" s="90" t="s">
        <v>2643</v>
      </c>
      <c r="G36" s="90" t="s">
        <v>300</v>
      </c>
      <c r="H36" s="115">
        <v>152691</v>
      </c>
      <c r="I36" s="115">
        <v>751787</v>
      </c>
      <c r="J36" s="115">
        <v>449410</v>
      </c>
      <c r="K36" s="115">
        <v>37386</v>
      </c>
      <c r="L36" s="115">
        <v>1391276</v>
      </c>
      <c r="M36" s="115">
        <v>6.45</v>
      </c>
      <c r="N36" s="115"/>
      <c r="O36" s="116">
        <v>53</v>
      </c>
      <c r="P36" s="116">
        <v>15</v>
      </c>
      <c r="Q36" s="116"/>
      <c r="R36" s="116">
        <v>3</v>
      </c>
      <c r="S36" s="116">
        <v>20</v>
      </c>
      <c r="T36" s="116">
        <v>91</v>
      </c>
      <c r="U36" s="116"/>
      <c r="V36" s="116"/>
      <c r="W36" s="115"/>
      <c r="X36" s="115"/>
      <c r="Y36" s="115"/>
      <c r="Z36" s="116"/>
      <c r="AA36" s="116"/>
      <c r="AB36" s="116"/>
      <c r="AC36" s="116"/>
      <c r="AD36" s="116"/>
      <c r="AE36" s="115">
        <v>6848.2300000000087</v>
      </c>
      <c r="AF36" s="115">
        <v>9.4757153759505844E-2</v>
      </c>
      <c r="AG36" s="115"/>
      <c r="AH36" s="115"/>
    </row>
    <row r="37" spans="1:34">
      <c r="A37" s="88" t="s">
        <v>2005</v>
      </c>
      <c r="B37" s="89" t="s">
        <v>2006</v>
      </c>
      <c r="C37" s="89" t="s">
        <v>190</v>
      </c>
      <c r="D37" s="89" t="s">
        <v>191</v>
      </c>
      <c r="E37" s="90" t="s">
        <v>27</v>
      </c>
      <c r="F37" s="90" t="s">
        <v>224</v>
      </c>
      <c r="G37" s="90" t="s">
        <v>52</v>
      </c>
      <c r="H37" s="115">
        <v>110936.4169701599</v>
      </c>
      <c r="I37" s="115">
        <v>1019956.478992626</v>
      </c>
      <c r="J37" s="115">
        <v>2034136.416916142</v>
      </c>
      <c r="K37" s="115">
        <v>699748.33442997746</v>
      </c>
      <c r="L37" s="115">
        <v>3864777.6473089061</v>
      </c>
      <c r="M37" s="115">
        <v>3.253434525858427</v>
      </c>
      <c r="N37" s="115">
        <v>-0.1967982787</v>
      </c>
      <c r="O37" s="116">
        <v>441</v>
      </c>
      <c r="P37" s="116">
        <v>104</v>
      </c>
      <c r="Q37" s="116">
        <v>153</v>
      </c>
      <c r="R37" s="116">
        <v>29</v>
      </c>
      <c r="S37" s="116">
        <v>1</v>
      </c>
      <c r="T37" s="116">
        <v>728</v>
      </c>
      <c r="U37" s="116">
        <v>0.60000000000000009</v>
      </c>
      <c r="V37" s="116">
        <v>19.399999999999991</v>
      </c>
      <c r="W37" s="115">
        <v>1187907</v>
      </c>
      <c r="X37" s="115">
        <v>2.376001208E-2</v>
      </c>
      <c r="Y37" s="115">
        <v>1.3</v>
      </c>
      <c r="Z37" s="116">
        <v>123240</v>
      </c>
      <c r="AA37" s="116">
        <v>0</v>
      </c>
      <c r="AB37" s="116">
        <v>232.9</v>
      </c>
      <c r="AC37" s="116">
        <v>234.4</v>
      </c>
      <c r="AD37" s="116">
        <v>237.5</v>
      </c>
      <c r="AE37" s="115">
        <v>28026.81299999998</v>
      </c>
      <c r="AF37" s="115">
        <v>9.1352063233376732E-2</v>
      </c>
      <c r="AG37" s="115">
        <v>0.13</v>
      </c>
      <c r="AH37" s="115">
        <v>0.19</v>
      </c>
    </row>
    <row r="38" spans="1:34">
      <c r="A38" s="88" t="s">
        <v>2425</v>
      </c>
      <c r="B38" s="89" t="s">
        <v>2426</v>
      </c>
      <c r="C38" s="89" t="s">
        <v>190</v>
      </c>
      <c r="D38" s="89" t="s">
        <v>191</v>
      </c>
      <c r="E38" s="90" t="s">
        <v>27</v>
      </c>
      <c r="F38" s="90" t="s">
        <v>479</v>
      </c>
      <c r="G38" s="90" t="s">
        <v>76</v>
      </c>
      <c r="H38" s="115">
        <v>23022.062725638501</v>
      </c>
      <c r="I38" s="115">
        <v>1450338.1543488631</v>
      </c>
      <c r="J38" s="115">
        <v>718235.75120958418</v>
      </c>
      <c r="K38" s="115">
        <v>200140.91373101849</v>
      </c>
      <c r="L38" s="115">
        <v>2391736.8820151039</v>
      </c>
      <c r="M38" s="115">
        <v>4.2682834188126799</v>
      </c>
      <c r="N38" s="115">
        <v>-0.176925472</v>
      </c>
      <c r="O38" s="116">
        <v>618</v>
      </c>
      <c r="P38" s="116">
        <v>390</v>
      </c>
      <c r="Q38" s="116">
        <v>100</v>
      </c>
      <c r="R38" s="116">
        <v>61</v>
      </c>
      <c r="S38" s="116">
        <v>102</v>
      </c>
      <c r="T38" s="116">
        <v>1271</v>
      </c>
      <c r="U38" s="116">
        <v>0.20000000000000284</v>
      </c>
      <c r="V38" s="116">
        <v>30.600000000000009</v>
      </c>
      <c r="W38" s="115">
        <v>560351</v>
      </c>
      <c r="X38" s="115">
        <v>7.7540951119999993E-2</v>
      </c>
      <c r="Y38" s="115">
        <v>1</v>
      </c>
      <c r="Z38" s="116">
        <v>538153</v>
      </c>
      <c r="AA38" s="116">
        <v>0.67662356244413768</v>
      </c>
      <c r="AB38" s="116">
        <v>272.3</v>
      </c>
      <c r="AC38" s="116">
        <v>275.89999999999998</v>
      </c>
      <c r="AD38" s="116">
        <v>284.10000000000002</v>
      </c>
      <c r="AE38" s="115">
        <v>29571.274000000034</v>
      </c>
      <c r="AF38" s="115">
        <v>8.7256636175863184E-2</v>
      </c>
      <c r="AG38" s="115">
        <v>0.2</v>
      </c>
      <c r="AH38" s="115">
        <v>0.19</v>
      </c>
    </row>
    <row r="39" spans="1:34">
      <c r="A39" s="88" t="s">
        <v>394</v>
      </c>
      <c r="B39" s="89" t="s">
        <v>395</v>
      </c>
      <c r="C39" s="89" t="s">
        <v>190</v>
      </c>
      <c r="D39" s="89" t="s">
        <v>191</v>
      </c>
      <c r="E39" s="90" t="s">
        <v>27</v>
      </c>
      <c r="F39" s="90" t="s">
        <v>61</v>
      </c>
      <c r="G39" s="90" t="s">
        <v>62</v>
      </c>
      <c r="H39" s="115">
        <v>53729.389254001653</v>
      </c>
      <c r="I39" s="115">
        <v>906166.70576281776</v>
      </c>
      <c r="J39" s="115">
        <v>1130282.0626209259</v>
      </c>
      <c r="K39" s="115">
        <v>331458.27513093589</v>
      </c>
      <c r="L39" s="115">
        <v>2421636.4327686811</v>
      </c>
      <c r="M39" s="115">
        <v>3.5723726989162978</v>
      </c>
      <c r="N39" s="115">
        <v>-0.17155919280000001</v>
      </c>
      <c r="O39" s="116">
        <v>135</v>
      </c>
      <c r="P39" s="116">
        <v>34</v>
      </c>
      <c r="Q39" s="116">
        <v>12</v>
      </c>
      <c r="R39" s="116">
        <v>20</v>
      </c>
      <c r="S39" s="116">
        <v>4</v>
      </c>
      <c r="T39" s="116">
        <v>205</v>
      </c>
      <c r="U39" s="116">
        <v>1.0000000000000009</v>
      </c>
      <c r="V39" s="116">
        <v>15</v>
      </c>
      <c r="W39" s="115">
        <v>677879</v>
      </c>
      <c r="X39" s="115">
        <v>1.058655444E-2</v>
      </c>
      <c r="Y39" s="115">
        <v>3.4</v>
      </c>
      <c r="Z39" s="116">
        <v>181035</v>
      </c>
      <c r="AA39" s="116">
        <v>0</v>
      </c>
      <c r="AB39" s="116">
        <v>243.8</v>
      </c>
      <c r="AC39" s="116">
        <v>247.39999999999998</v>
      </c>
      <c r="AD39" s="116">
        <v>254.2</v>
      </c>
      <c r="AE39" s="115">
        <v>13426.823500000013</v>
      </c>
      <c r="AF39" s="115">
        <v>8.6792653522947724E-2</v>
      </c>
      <c r="AG39" s="115">
        <v>0.13</v>
      </c>
      <c r="AH39" s="115">
        <v>0.2</v>
      </c>
    </row>
    <row r="40" spans="1:34">
      <c r="A40" s="88" t="s">
        <v>1659</v>
      </c>
      <c r="B40" s="89" t="s">
        <v>1660</v>
      </c>
      <c r="C40" s="89" t="s">
        <v>190</v>
      </c>
      <c r="D40" s="89" t="s">
        <v>191</v>
      </c>
      <c r="E40" s="90" t="s">
        <v>27</v>
      </c>
      <c r="F40" s="90" t="s">
        <v>109</v>
      </c>
      <c r="G40" s="90" t="s">
        <v>38</v>
      </c>
      <c r="H40" s="115">
        <v>13324.46165318696</v>
      </c>
      <c r="I40" s="115">
        <v>140059.00023584321</v>
      </c>
      <c r="J40" s="115">
        <v>573054.57248904684</v>
      </c>
      <c r="K40" s="115">
        <v>182520.49390751639</v>
      </c>
      <c r="L40" s="115">
        <v>908958.52828559349</v>
      </c>
      <c r="M40" s="115">
        <v>3.534149561946061</v>
      </c>
      <c r="N40" s="115">
        <v>-0.13324281399999999</v>
      </c>
      <c r="O40" s="116">
        <v>89</v>
      </c>
      <c r="P40" s="116"/>
      <c r="Q40" s="116">
        <v>66</v>
      </c>
      <c r="R40" s="116"/>
      <c r="S40" s="116"/>
      <c r="T40" s="116">
        <v>155</v>
      </c>
      <c r="U40" s="116">
        <v>1.5</v>
      </c>
      <c r="V40" s="116">
        <v>19.599999999999994</v>
      </c>
      <c r="W40" s="115">
        <v>257193</v>
      </c>
      <c r="X40" s="115">
        <v>1.5788314519999999E-2</v>
      </c>
      <c r="Y40" s="115">
        <v>3.1</v>
      </c>
      <c r="Z40" s="116">
        <v>51827</v>
      </c>
      <c r="AA40" s="116">
        <v>0.44432438690257975</v>
      </c>
      <c r="AB40" s="116">
        <v>235.8</v>
      </c>
      <c r="AC40" s="116">
        <v>235.5</v>
      </c>
      <c r="AD40" s="116">
        <v>240.60000000000002</v>
      </c>
      <c r="AE40" s="115">
        <v>8557.3234999999986</v>
      </c>
      <c r="AF40" s="115">
        <v>8.3567612304687483E-2</v>
      </c>
      <c r="AG40" s="115">
        <v>0.09</v>
      </c>
      <c r="AH40" s="115">
        <v>0.21</v>
      </c>
    </row>
    <row r="41" spans="1:34">
      <c r="A41" s="88" t="s">
        <v>1691</v>
      </c>
      <c r="B41" s="89" t="s">
        <v>1692</v>
      </c>
      <c r="C41" s="89" t="s">
        <v>574</v>
      </c>
      <c r="D41" s="89" t="s">
        <v>191</v>
      </c>
      <c r="E41" s="90" t="s">
        <v>27</v>
      </c>
      <c r="F41" s="90" t="s">
        <v>382</v>
      </c>
      <c r="G41" s="90" t="s">
        <v>33</v>
      </c>
      <c r="H41" s="115">
        <v>10209.70554344122</v>
      </c>
      <c r="I41" s="115">
        <v>407796.94038765098</v>
      </c>
      <c r="J41" s="115">
        <v>431159.28658356541</v>
      </c>
      <c r="K41" s="115">
        <v>123164.415525035</v>
      </c>
      <c r="L41" s="115">
        <v>972330.34803969262</v>
      </c>
      <c r="M41" s="115">
        <v>3.5619627661028539</v>
      </c>
      <c r="N41" s="115">
        <v>4.7918676799999997E-2</v>
      </c>
      <c r="O41" s="116">
        <v>331</v>
      </c>
      <c r="P41" s="116"/>
      <c r="Q41" s="116">
        <v>24</v>
      </c>
      <c r="R41" s="116">
        <v>36</v>
      </c>
      <c r="S41" s="116">
        <v>102</v>
      </c>
      <c r="T41" s="116">
        <v>493</v>
      </c>
      <c r="U41" s="116">
        <v>0.20000000000000107</v>
      </c>
      <c r="V41" s="116">
        <v>17.300000000000011</v>
      </c>
      <c r="W41" s="115">
        <v>272976</v>
      </c>
      <c r="X41" s="115">
        <v>2.3610062769999999E-2</v>
      </c>
      <c r="Y41" s="115">
        <v>6</v>
      </c>
      <c r="Z41" s="116">
        <v>243806</v>
      </c>
      <c r="AA41" s="116">
        <v>0.18942930034535654</v>
      </c>
      <c r="AB41" s="116">
        <v>296.2</v>
      </c>
      <c r="AC41" s="116">
        <v>297.89999999999998</v>
      </c>
      <c r="AD41" s="116">
        <v>302.8</v>
      </c>
      <c r="AE41" s="115">
        <v>14896.216899999985</v>
      </c>
      <c r="AF41" s="115">
        <v>8.1400092349726699E-2</v>
      </c>
      <c r="AG41" s="115">
        <v>7.0000000000000007E-2</v>
      </c>
      <c r="AH41" s="115">
        <v>0.18</v>
      </c>
    </row>
    <row r="42" spans="1:34">
      <c r="A42" s="88" t="s">
        <v>1825</v>
      </c>
      <c r="B42" s="89" t="s">
        <v>1826</v>
      </c>
      <c r="C42" s="89" t="s">
        <v>190</v>
      </c>
      <c r="D42" s="89" t="s">
        <v>191</v>
      </c>
      <c r="E42" s="90" t="s">
        <v>27</v>
      </c>
      <c r="F42" s="90" t="s">
        <v>102</v>
      </c>
      <c r="G42" s="90" t="s">
        <v>61</v>
      </c>
      <c r="H42" s="115">
        <v>24510.618434626838</v>
      </c>
      <c r="I42" s="115">
        <v>302016.45384546998</v>
      </c>
      <c r="J42" s="115">
        <v>1097251.5596510081</v>
      </c>
      <c r="K42" s="115">
        <v>449829.4651357042</v>
      </c>
      <c r="L42" s="115">
        <v>1873608.097066809</v>
      </c>
      <c r="M42" s="115">
        <v>3.640541059993684</v>
      </c>
      <c r="N42" s="115">
        <v>-0.20817217469999999</v>
      </c>
      <c r="O42" s="116">
        <v>205</v>
      </c>
      <c r="P42" s="116">
        <v>55</v>
      </c>
      <c r="Q42" s="116">
        <v>5</v>
      </c>
      <c r="R42" s="116"/>
      <c r="S42" s="116"/>
      <c r="T42" s="116">
        <v>265</v>
      </c>
      <c r="U42" s="116">
        <v>1.2000000000000002</v>
      </c>
      <c r="V42" s="116">
        <v>23.200000000000017</v>
      </c>
      <c r="W42" s="115">
        <v>514651</v>
      </c>
      <c r="X42" s="115">
        <v>3.6480257369999998E-2</v>
      </c>
      <c r="Y42" s="115">
        <v>3</v>
      </c>
      <c r="Z42" s="116">
        <v>239254</v>
      </c>
      <c r="AA42" s="116">
        <v>7.5660177050331442E-2</v>
      </c>
      <c r="AB42" s="116">
        <v>237.3</v>
      </c>
      <c r="AC42" s="116">
        <v>235.4</v>
      </c>
      <c r="AD42" s="116">
        <v>238.9</v>
      </c>
      <c r="AE42" s="115">
        <v>11886.866900000012</v>
      </c>
      <c r="AF42" s="115">
        <v>8.0208278677462969E-2</v>
      </c>
      <c r="AG42" s="115">
        <v>0.11</v>
      </c>
      <c r="AH42" s="115">
        <v>0.14000000000000001</v>
      </c>
    </row>
    <row r="43" spans="1:34">
      <c r="A43" s="88" t="s">
        <v>1849</v>
      </c>
      <c r="B43" s="89" t="s">
        <v>1850</v>
      </c>
      <c r="C43" s="89" t="s">
        <v>190</v>
      </c>
      <c r="D43" s="89" t="s">
        <v>191</v>
      </c>
      <c r="E43" s="90" t="s">
        <v>27</v>
      </c>
      <c r="F43" s="90" t="s">
        <v>145</v>
      </c>
      <c r="G43" s="90" t="s">
        <v>41</v>
      </c>
      <c r="H43" s="115">
        <v>6557.427742171938</v>
      </c>
      <c r="I43" s="115">
        <v>237259.24718488351</v>
      </c>
      <c r="J43" s="115">
        <v>697466.52193937823</v>
      </c>
      <c r="K43" s="115">
        <v>331528.74074215151</v>
      </c>
      <c r="L43" s="115">
        <v>1272811.937608585</v>
      </c>
      <c r="M43" s="115">
        <v>4.3589300639675388</v>
      </c>
      <c r="N43" s="115">
        <v>5.3070499000000002E-3</v>
      </c>
      <c r="O43" s="116">
        <v>68</v>
      </c>
      <c r="P43" s="116">
        <v>50</v>
      </c>
      <c r="Q43" s="116">
        <v>141</v>
      </c>
      <c r="R43" s="116"/>
      <c r="S43" s="116"/>
      <c r="T43" s="116">
        <v>259</v>
      </c>
      <c r="U43" s="116">
        <v>0.69999999999999973</v>
      </c>
      <c r="V43" s="116">
        <v>27.300000000000011</v>
      </c>
      <c r="W43" s="115">
        <v>292001</v>
      </c>
      <c r="X43" s="115">
        <v>9.5221937699999995E-3</v>
      </c>
      <c r="Y43" s="115">
        <v>3.8000000000000003</v>
      </c>
      <c r="Z43" s="116">
        <v>185747</v>
      </c>
      <c r="AA43" s="116">
        <v>5.3535184955880846E-2</v>
      </c>
      <c r="AB43" s="116">
        <v>245.7</v>
      </c>
      <c r="AC43" s="116">
        <v>249.4</v>
      </c>
      <c r="AD43" s="116">
        <v>253.60000000000002</v>
      </c>
      <c r="AE43" s="115">
        <v>7722.8763000000044</v>
      </c>
      <c r="AF43" s="115">
        <v>7.715161138861143E-2</v>
      </c>
      <c r="AG43" s="115">
        <v>0.05</v>
      </c>
      <c r="AH43" s="115">
        <v>0.15</v>
      </c>
    </row>
    <row r="44" spans="1:34">
      <c r="A44" s="88" t="s">
        <v>1098</v>
      </c>
      <c r="B44" s="89" t="s">
        <v>1099</v>
      </c>
      <c r="C44" s="89" t="s">
        <v>26</v>
      </c>
      <c r="D44" s="89" t="s">
        <v>191</v>
      </c>
      <c r="E44" s="90" t="s">
        <v>27</v>
      </c>
      <c r="F44" s="90" t="s">
        <v>479</v>
      </c>
      <c r="G44" s="90" t="s">
        <v>76</v>
      </c>
      <c r="H44" s="115">
        <v>7811.2782502570162</v>
      </c>
      <c r="I44" s="115">
        <v>280120.50072210428</v>
      </c>
      <c r="J44" s="115">
        <v>275747.74420304329</v>
      </c>
      <c r="K44" s="115">
        <v>157556.91953818829</v>
      </c>
      <c r="L44" s="115">
        <v>721236.4427135929</v>
      </c>
      <c r="M44" s="115">
        <v>3.9680047243586039</v>
      </c>
      <c r="N44" s="115">
        <v>9.4920922800000002E-2</v>
      </c>
      <c r="O44" s="116">
        <v>299</v>
      </c>
      <c r="P44" s="116">
        <v>76</v>
      </c>
      <c r="Q44" s="116">
        <v>81</v>
      </c>
      <c r="R44" s="116">
        <v>24</v>
      </c>
      <c r="S44" s="116">
        <v>39</v>
      </c>
      <c r="T44" s="116">
        <v>519</v>
      </c>
      <c r="U44" s="116">
        <v>0.30000000000000426</v>
      </c>
      <c r="V44" s="116">
        <v>25.599999999999994</v>
      </c>
      <c r="W44" s="115">
        <v>181763</v>
      </c>
      <c r="X44" s="115">
        <v>2.1603028480000001E-2</v>
      </c>
      <c r="Y44" s="115">
        <v>2.0999999999999996</v>
      </c>
      <c r="Z44" s="116">
        <v>298519</v>
      </c>
      <c r="AA44" s="116">
        <v>0.41555478880741259</v>
      </c>
      <c r="AB44" s="116">
        <v>285.60000000000002</v>
      </c>
      <c r="AC44" s="116">
        <v>288.39999999999998</v>
      </c>
      <c r="AD44" s="116">
        <v>295.5</v>
      </c>
      <c r="AE44" s="115">
        <v>7784.2936999999984</v>
      </c>
      <c r="AF44" s="115">
        <v>6.9876963195691186E-2</v>
      </c>
      <c r="AG44" s="115">
        <v>0.17</v>
      </c>
      <c r="AH44" s="115">
        <v>0.21</v>
      </c>
    </row>
    <row r="45" spans="1:34">
      <c r="A45" s="88" t="s">
        <v>2471</v>
      </c>
      <c r="B45" s="89" t="s">
        <v>2472</v>
      </c>
      <c r="C45" s="89" t="s">
        <v>26</v>
      </c>
      <c r="D45" s="89" t="s">
        <v>191</v>
      </c>
      <c r="E45" s="90" t="s">
        <v>27</v>
      </c>
      <c r="F45" s="90" t="s">
        <v>180</v>
      </c>
      <c r="G45" s="90" t="s">
        <v>33</v>
      </c>
      <c r="H45" s="115">
        <v>6553.5278576997216</v>
      </c>
      <c r="I45" s="115">
        <v>230310.04244201549</v>
      </c>
      <c r="J45" s="115">
        <v>390836.5129590077</v>
      </c>
      <c r="K45" s="115">
        <v>413151.58089259273</v>
      </c>
      <c r="L45" s="115">
        <v>1040851.664151316</v>
      </c>
      <c r="M45" s="115">
        <v>5.3415906154805839</v>
      </c>
      <c r="N45" s="115">
        <v>0.1933437932</v>
      </c>
      <c r="O45" s="116">
        <v>161</v>
      </c>
      <c r="P45" s="116">
        <v>1</v>
      </c>
      <c r="Q45" s="116">
        <v>59</v>
      </c>
      <c r="R45" s="116">
        <v>16</v>
      </c>
      <c r="S45" s="116"/>
      <c r="T45" s="116">
        <v>237</v>
      </c>
      <c r="U45" s="116">
        <v>0.5</v>
      </c>
      <c r="V45" s="116">
        <v>23.199999999999989</v>
      </c>
      <c r="W45" s="115">
        <v>194858</v>
      </c>
      <c r="X45" s="115">
        <v>1.679267429E-2</v>
      </c>
      <c r="Y45" s="115">
        <v>12.399999999999999</v>
      </c>
      <c r="Z45" s="116">
        <v>108486</v>
      </c>
      <c r="AA45" s="116">
        <v>1.6960713824825324E-3</v>
      </c>
      <c r="AB45" s="116">
        <v>294.5</v>
      </c>
      <c r="AC45" s="116">
        <v>296.3</v>
      </c>
      <c r="AD45" s="116">
        <v>301.60000000000002</v>
      </c>
      <c r="AE45" s="115">
        <v>6945.1323000000002</v>
      </c>
      <c r="AF45" s="115">
        <v>5.6235889068825914E-2</v>
      </c>
      <c r="AG45" s="115">
        <v>0.28999999999999998</v>
      </c>
      <c r="AH45" s="115">
        <v>0.13</v>
      </c>
    </row>
    <row r="46" spans="1:34">
      <c r="A46" s="88" t="s">
        <v>2453</v>
      </c>
      <c r="B46" s="89" t="s">
        <v>2454</v>
      </c>
      <c r="C46" s="89" t="s">
        <v>190</v>
      </c>
      <c r="D46" s="89" t="s">
        <v>191</v>
      </c>
      <c r="E46" s="90" t="s">
        <v>27</v>
      </c>
      <c r="F46" s="90" t="s">
        <v>1018</v>
      </c>
      <c r="G46" s="90" t="s">
        <v>76</v>
      </c>
      <c r="H46" s="115">
        <v>73738.263591556359</v>
      </c>
      <c r="I46" s="115">
        <v>4365592.8825619034</v>
      </c>
      <c r="J46" s="115">
        <v>2682206.8609738392</v>
      </c>
      <c r="K46" s="115">
        <v>13133477.675367409</v>
      </c>
      <c r="L46" s="115">
        <v>20255015.682494711</v>
      </c>
      <c r="M46" s="115">
        <v>10.597446298637269</v>
      </c>
      <c r="N46" s="115">
        <v>-0.147622426</v>
      </c>
      <c r="O46" s="116">
        <v>726</v>
      </c>
      <c r="P46" s="116">
        <v>70</v>
      </c>
      <c r="Q46" s="116">
        <v>901</v>
      </c>
      <c r="R46" s="116">
        <v>96</v>
      </c>
      <c r="S46" s="116">
        <v>13</v>
      </c>
      <c r="T46" s="116">
        <v>1806</v>
      </c>
      <c r="U46" s="116">
        <v>0.20000000000000107</v>
      </c>
      <c r="V46" s="116">
        <v>20.400000000000006</v>
      </c>
      <c r="W46" s="115">
        <v>1911311</v>
      </c>
      <c r="X46" s="115">
        <v>3.1385977020000004E-2</v>
      </c>
      <c r="Y46" s="115">
        <v>7.9</v>
      </c>
      <c r="Z46" s="116">
        <v>595987</v>
      </c>
      <c r="AA46" s="116">
        <v>6.6201108413438542E-2</v>
      </c>
      <c r="AB46" s="116">
        <v>299.89999999999998</v>
      </c>
      <c r="AC46" s="116">
        <v>302.3</v>
      </c>
      <c r="AD46" s="116">
        <v>307.10000000000002</v>
      </c>
      <c r="AE46" s="115">
        <v>62231.19310000004</v>
      </c>
      <c r="AF46" s="115">
        <v>5.5923070722501834E-2</v>
      </c>
      <c r="AG46" s="115">
        <v>0.12</v>
      </c>
      <c r="AH46" s="115">
        <v>0.12</v>
      </c>
    </row>
    <row r="47" spans="1:34">
      <c r="A47" s="88" t="s">
        <v>1221</v>
      </c>
      <c r="B47" s="89" t="s">
        <v>1222</v>
      </c>
      <c r="C47" s="89" t="s">
        <v>190</v>
      </c>
      <c r="D47" s="89" t="s">
        <v>191</v>
      </c>
      <c r="E47" s="90" t="s">
        <v>27</v>
      </c>
      <c r="F47" s="90" t="s">
        <v>130</v>
      </c>
      <c r="G47" s="90" t="s">
        <v>48</v>
      </c>
      <c r="H47" s="115">
        <v>16634.924253865662</v>
      </c>
      <c r="I47" s="115">
        <v>199490.4020929343</v>
      </c>
      <c r="J47" s="115">
        <v>617773.70575217775</v>
      </c>
      <c r="K47" s="115">
        <v>209560.97714573721</v>
      </c>
      <c r="L47" s="115">
        <v>1043460.009244715</v>
      </c>
      <c r="M47" s="115">
        <v>3.527741277489258</v>
      </c>
      <c r="N47" s="115">
        <v>-0.28939057480000002</v>
      </c>
      <c r="O47" s="116">
        <v>151</v>
      </c>
      <c r="P47" s="116">
        <v>24</v>
      </c>
      <c r="Q47" s="116">
        <v>150</v>
      </c>
      <c r="R47" s="116">
        <v>21</v>
      </c>
      <c r="S47" s="116"/>
      <c r="T47" s="116">
        <v>346</v>
      </c>
      <c r="U47" s="116">
        <v>1</v>
      </c>
      <c r="V47" s="116">
        <v>21.299999999999997</v>
      </c>
      <c r="W47" s="115">
        <v>295787</v>
      </c>
      <c r="X47" s="115">
        <v>2.387348576E-2</v>
      </c>
      <c r="Y47" s="115">
        <v>3.5999999999999996</v>
      </c>
      <c r="Z47" s="116">
        <v>139555</v>
      </c>
      <c r="AA47" s="116">
        <v>8.7212926803052565E-2</v>
      </c>
      <c r="AB47" s="116">
        <v>237.5</v>
      </c>
      <c r="AC47" s="116">
        <v>238.3</v>
      </c>
      <c r="AD47" s="116">
        <v>243.89999999999998</v>
      </c>
      <c r="AE47" s="115">
        <v>8554.7151000000013</v>
      </c>
      <c r="AF47" s="115">
        <v>5.587664990202483E-2</v>
      </c>
      <c r="AG47" s="115">
        <v>0.09</v>
      </c>
      <c r="AH47" s="115">
        <v>0.18</v>
      </c>
    </row>
    <row r="48" spans="1:34">
      <c r="A48" s="88" t="s">
        <v>2161</v>
      </c>
      <c r="B48" s="89" t="s">
        <v>2162</v>
      </c>
      <c r="C48" s="89" t="s">
        <v>190</v>
      </c>
      <c r="D48" s="89" t="s">
        <v>191</v>
      </c>
      <c r="E48" s="90" t="s">
        <v>27</v>
      </c>
      <c r="F48" s="90" t="s">
        <v>133</v>
      </c>
      <c r="G48" s="90" t="s">
        <v>33</v>
      </c>
      <c r="H48" s="115">
        <v>12128.24782688007</v>
      </c>
      <c r="I48" s="115">
        <v>1021139.100493443</v>
      </c>
      <c r="J48" s="115">
        <v>1082719.8146624069</v>
      </c>
      <c r="K48" s="115">
        <v>526440.2749226779</v>
      </c>
      <c r="L48" s="115">
        <v>2642427.437905408</v>
      </c>
      <c r="M48" s="115">
        <v>3.228413553607075</v>
      </c>
      <c r="N48" s="115">
        <v>-0.26347906329999998</v>
      </c>
      <c r="O48" s="116">
        <v>290</v>
      </c>
      <c r="P48" s="116">
        <v>44</v>
      </c>
      <c r="Q48" s="116">
        <v>412</v>
      </c>
      <c r="R48" s="116">
        <v>37</v>
      </c>
      <c r="S48" s="116"/>
      <c r="T48" s="116">
        <v>783</v>
      </c>
      <c r="U48" s="116">
        <v>0.30000000000000071</v>
      </c>
      <c r="V48" s="116">
        <v>28.599999999999994</v>
      </c>
      <c r="W48" s="115">
        <v>818491</v>
      </c>
      <c r="X48" s="115">
        <v>1.739919656E-2</v>
      </c>
      <c r="Y48" s="115">
        <v>7.2999999999999989</v>
      </c>
      <c r="Z48" s="116">
        <v>193835</v>
      </c>
      <c r="AA48" s="116">
        <v>0.14418448680578844</v>
      </c>
      <c r="AB48" s="116">
        <v>259.89999999999998</v>
      </c>
      <c r="AC48" s="116">
        <v>264.3</v>
      </c>
      <c r="AD48" s="116">
        <v>272.60000000000002</v>
      </c>
      <c r="AE48" s="115">
        <v>10554.466499999997</v>
      </c>
      <c r="AF48" s="115">
        <v>4.8818068917668808E-2</v>
      </c>
      <c r="AG48" s="115">
        <v>0.24</v>
      </c>
      <c r="AH48" s="115">
        <v>0.17</v>
      </c>
    </row>
    <row r="49" spans="1:34">
      <c r="A49" s="88" t="s">
        <v>1919</v>
      </c>
      <c r="B49" s="89" t="s">
        <v>1920</v>
      </c>
      <c r="C49" s="89" t="s">
        <v>190</v>
      </c>
      <c r="D49" s="89" t="s">
        <v>191</v>
      </c>
      <c r="E49" s="90" t="s">
        <v>27</v>
      </c>
      <c r="F49" s="90" t="s">
        <v>115</v>
      </c>
      <c r="G49" s="90" t="s">
        <v>48</v>
      </c>
      <c r="H49" s="115">
        <v>15626.453683145261</v>
      </c>
      <c r="I49" s="115">
        <v>299718.81839546788</v>
      </c>
      <c r="J49" s="115">
        <v>771908.11173708469</v>
      </c>
      <c r="K49" s="115">
        <v>463097.32918887038</v>
      </c>
      <c r="L49" s="115">
        <v>1550350.7130045679</v>
      </c>
      <c r="M49" s="115">
        <v>3.4491481708178369</v>
      </c>
      <c r="N49" s="115">
        <v>-0.31436475530000002</v>
      </c>
      <c r="O49" s="116">
        <v>112</v>
      </c>
      <c r="P49" s="116">
        <v>9</v>
      </c>
      <c r="Q49" s="116">
        <v>22</v>
      </c>
      <c r="R49" s="116">
        <v>49</v>
      </c>
      <c r="S49" s="116">
        <v>9</v>
      </c>
      <c r="T49" s="116">
        <v>201</v>
      </c>
      <c r="U49" s="116">
        <v>1.5999999999999979</v>
      </c>
      <c r="V49" s="116">
        <v>28.9</v>
      </c>
      <c r="W49" s="115">
        <v>449488</v>
      </c>
      <c r="X49" s="115">
        <v>2.9499498659999998E-2</v>
      </c>
      <c r="Y49" s="115">
        <v>2.4000000000000004</v>
      </c>
      <c r="Z49" s="116">
        <v>213822</v>
      </c>
      <c r="AA49" s="116">
        <v>0.66293926724097618</v>
      </c>
      <c r="AB49" s="116">
        <v>230.1</v>
      </c>
      <c r="AC49" s="116">
        <v>232</v>
      </c>
      <c r="AD49" s="116">
        <v>241.3</v>
      </c>
      <c r="AE49" s="115">
        <v>7028.5612999999976</v>
      </c>
      <c r="AF49" s="115">
        <v>4.3682792417650697E-2</v>
      </c>
      <c r="AG49" s="115">
        <v>0.15</v>
      </c>
      <c r="AH49" s="115">
        <v>0.25</v>
      </c>
    </row>
    <row r="50" spans="1:34">
      <c r="A50" s="88" t="s">
        <v>1971</v>
      </c>
      <c r="B50" s="89" t="s">
        <v>1972</v>
      </c>
      <c r="C50" s="89" t="s">
        <v>26</v>
      </c>
      <c r="D50" s="89" t="s">
        <v>191</v>
      </c>
      <c r="E50" s="90" t="s">
        <v>27</v>
      </c>
      <c r="F50" s="90" t="s">
        <v>328</v>
      </c>
      <c r="G50" s="90" t="s">
        <v>32</v>
      </c>
      <c r="H50" s="115">
        <v>2897.5950349810601</v>
      </c>
      <c r="I50" s="115">
        <v>155307.5527345046</v>
      </c>
      <c r="J50" s="115">
        <v>262776.44483710261</v>
      </c>
      <c r="K50" s="115">
        <v>58618.024852380287</v>
      </c>
      <c r="L50" s="115">
        <v>479599.61745896848</v>
      </c>
      <c r="M50" s="115">
        <v>2.3172421967385062</v>
      </c>
      <c r="N50" s="115">
        <v>-0.23148001870000001</v>
      </c>
      <c r="O50" s="116">
        <v>208</v>
      </c>
      <c r="P50" s="116">
        <v>23</v>
      </c>
      <c r="Q50" s="116">
        <v>75</v>
      </c>
      <c r="R50" s="116"/>
      <c r="S50" s="116"/>
      <c r="T50" s="116">
        <v>306</v>
      </c>
      <c r="U50" s="116">
        <v>0.80000000000000027</v>
      </c>
      <c r="V50" s="116">
        <v>17.900000000000006</v>
      </c>
      <c r="W50" s="115">
        <v>206970</v>
      </c>
      <c r="X50" s="115">
        <v>5.4469206999999999E-4</v>
      </c>
      <c r="Y50" s="115">
        <v>3.5</v>
      </c>
      <c r="Z50" s="116">
        <v>45017</v>
      </c>
      <c r="AA50" s="116">
        <v>0</v>
      </c>
      <c r="AB50" s="116">
        <v>249.2</v>
      </c>
      <c r="AC50" s="116">
        <v>250.7</v>
      </c>
      <c r="AD50" s="116">
        <v>255.9</v>
      </c>
      <c r="AE50" s="115">
        <v>3215.8971000000001</v>
      </c>
      <c r="AF50" s="115">
        <v>4.2594663576158945E-2</v>
      </c>
      <c r="AG50" s="115">
        <v>0.2</v>
      </c>
      <c r="AH50" s="115">
        <v>0.19</v>
      </c>
    </row>
    <row r="51" spans="1:34">
      <c r="A51" s="88" t="s">
        <v>1385</v>
      </c>
      <c r="B51" s="89" t="s">
        <v>1386</v>
      </c>
      <c r="C51" s="89" t="s">
        <v>190</v>
      </c>
      <c r="D51" s="89" t="s">
        <v>191</v>
      </c>
      <c r="E51" s="90" t="s">
        <v>27</v>
      </c>
      <c r="F51" s="90" t="s">
        <v>136</v>
      </c>
      <c r="G51" s="90" t="s">
        <v>61</v>
      </c>
      <c r="H51" s="115">
        <v>8620.4628450207074</v>
      </c>
      <c r="I51" s="115">
        <v>153270.86461933749</v>
      </c>
      <c r="J51" s="115">
        <v>547899.04539416952</v>
      </c>
      <c r="K51" s="115">
        <v>570954.53442303569</v>
      </c>
      <c r="L51" s="115">
        <v>1280744.9072815629</v>
      </c>
      <c r="M51" s="115">
        <v>4.975466983985064</v>
      </c>
      <c r="N51" s="115">
        <v>-0.22006208229999999</v>
      </c>
      <c r="O51" s="116">
        <v>120</v>
      </c>
      <c r="P51" s="116">
        <v>29</v>
      </c>
      <c r="Q51" s="116">
        <v>137</v>
      </c>
      <c r="R51" s="116"/>
      <c r="S51" s="116">
        <v>3</v>
      </c>
      <c r="T51" s="116">
        <v>289</v>
      </c>
      <c r="U51" s="116">
        <v>1.1000000000000005</v>
      </c>
      <c r="V51" s="116">
        <v>27.4</v>
      </c>
      <c r="W51" s="115">
        <v>257412</v>
      </c>
      <c r="X51" s="115">
        <v>3.2538893390000004E-2</v>
      </c>
      <c r="Y51" s="115">
        <v>3.4</v>
      </c>
      <c r="Z51" s="116">
        <v>117006</v>
      </c>
      <c r="AA51" s="116">
        <v>0.62421585217852071</v>
      </c>
      <c r="AB51" s="116">
        <v>231.20000000000002</v>
      </c>
      <c r="AC51" s="116">
        <v>231.3</v>
      </c>
      <c r="AD51" s="116">
        <v>237.2</v>
      </c>
      <c r="AE51" s="115">
        <v>2945.3008999999993</v>
      </c>
      <c r="AF51" s="115">
        <v>3.8151566062176158E-2</v>
      </c>
      <c r="AG51" s="115">
        <v>0.08</v>
      </c>
      <c r="AH51" s="115">
        <v>0.13</v>
      </c>
    </row>
    <row r="52" spans="1:34">
      <c r="A52" s="88" t="s">
        <v>1557</v>
      </c>
      <c r="B52" s="89" t="s">
        <v>1558</v>
      </c>
      <c r="C52" s="89" t="s">
        <v>26</v>
      </c>
      <c r="D52" s="89" t="s">
        <v>191</v>
      </c>
      <c r="E52" s="90" t="s">
        <v>27</v>
      </c>
      <c r="F52" s="90" t="s">
        <v>328</v>
      </c>
      <c r="G52" s="90" t="s">
        <v>32</v>
      </c>
      <c r="H52" s="115">
        <v>4200.8233065852291</v>
      </c>
      <c r="I52" s="115">
        <v>362317.75981691678</v>
      </c>
      <c r="J52" s="115">
        <v>474866.75645676872</v>
      </c>
      <c r="K52" s="115">
        <v>178626.87118882759</v>
      </c>
      <c r="L52" s="115">
        <v>1020012.210769098</v>
      </c>
      <c r="M52" s="115">
        <v>2.8518727374549808</v>
      </c>
      <c r="N52" s="115">
        <v>-0.234734638</v>
      </c>
      <c r="O52" s="116">
        <v>138</v>
      </c>
      <c r="P52" s="116">
        <v>38</v>
      </c>
      <c r="Q52" s="116">
        <v>92</v>
      </c>
      <c r="R52" s="116"/>
      <c r="S52" s="116"/>
      <c r="T52" s="116">
        <v>268</v>
      </c>
      <c r="U52" s="116">
        <v>0.70000000000000018</v>
      </c>
      <c r="V52" s="116">
        <v>21.299999999999983</v>
      </c>
      <c r="W52" s="115">
        <v>357664</v>
      </c>
      <c r="X52" s="115">
        <v>2.8451958999999999E-3</v>
      </c>
      <c r="Y52" s="115">
        <v>3.3999999999999995</v>
      </c>
      <c r="Z52" s="116">
        <v>79459</v>
      </c>
      <c r="AA52" s="116">
        <v>0.12658100403981901</v>
      </c>
      <c r="AB52" s="116">
        <v>248.10000000000002</v>
      </c>
      <c r="AC52" s="116">
        <v>249.20000000000002</v>
      </c>
      <c r="AD52" s="116">
        <v>255.6</v>
      </c>
      <c r="AE52" s="115">
        <v>4804.3810999999987</v>
      </c>
      <c r="AF52" s="115">
        <v>3.6674664885496172E-2</v>
      </c>
      <c r="AG52" s="115">
        <v>0.15</v>
      </c>
      <c r="AH52" s="115">
        <v>0.2</v>
      </c>
    </row>
    <row r="53" spans="1:34">
      <c r="A53" s="88" t="s">
        <v>1149</v>
      </c>
      <c r="B53" s="89" t="s">
        <v>1150</v>
      </c>
      <c r="C53" s="89" t="s">
        <v>190</v>
      </c>
      <c r="D53" s="89" t="s">
        <v>191</v>
      </c>
      <c r="E53" s="90" t="s">
        <v>27</v>
      </c>
      <c r="F53" s="90" t="s">
        <v>198</v>
      </c>
      <c r="G53" s="90" t="s">
        <v>33</v>
      </c>
      <c r="H53" s="115">
        <v>10222.50284831072</v>
      </c>
      <c r="I53" s="115">
        <v>432714.20454260922</v>
      </c>
      <c r="J53" s="115">
        <v>522799.60291050252</v>
      </c>
      <c r="K53" s="115">
        <v>133277.3499790577</v>
      </c>
      <c r="L53" s="115">
        <v>1099013.66028048</v>
      </c>
      <c r="M53" s="115">
        <v>2.165433219737471</v>
      </c>
      <c r="N53" s="115">
        <v>-0.2761562166</v>
      </c>
      <c r="O53" s="116">
        <v>321</v>
      </c>
      <c r="P53" s="116">
        <v>2</v>
      </c>
      <c r="Q53" s="116">
        <v>235</v>
      </c>
      <c r="R53" s="116">
        <v>31</v>
      </c>
      <c r="S53" s="116">
        <v>4</v>
      </c>
      <c r="T53" s="116">
        <v>593</v>
      </c>
      <c r="U53" s="116">
        <v>0.39999999999999858</v>
      </c>
      <c r="V53" s="116">
        <v>19.700000000000017</v>
      </c>
      <c r="W53" s="115">
        <v>507526</v>
      </c>
      <c r="X53" s="115">
        <v>2.0964777530000003E-2</v>
      </c>
      <c r="Y53" s="115">
        <v>9.5</v>
      </c>
      <c r="Z53" s="116">
        <v>187450</v>
      </c>
      <c r="AA53" s="116">
        <v>0</v>
      </c>
      <c r="AB53" s="116">
        <v>295.5</v>
      </c>
      <c r="AC53" s="116">
        <v>296.60000000000002</v>
      </c>
      <c r="AD53" s="116">
        <v>301.39999999999998</v>
      </c>
      <c r="AE53" s="115">
        <v>10417.226100000003</v>
      </c>
      <c r="AF53" s="115">
        <v>3.3144212853961193E-2</v>
      </c>
      <c r="AG53" s="115">
        <v>0.11</v>
      </c>
      <c r="AH53" s="115">
        <v>0.2</v>
      </c>
    </row>
    <row r="54" spans="1:34">
      <c r="A54" s="88" t="s">
        <v>1673</v>
      </c>
      <c r="B54" s="89" t="s">
        <v>1674</v>
      </c>
      <c r="C54" s="89" t="s">
        <v>26</v>
      </c>
      <c r="D54" s="89" t="s">
        <v>191</v>
      </c>
      <c r="E54" s="90" t="s">
        <v>27</v>
      </c>
      <c r="F54" s="90" t="s">
        <v>328</v>
      </c>
      <c r="G54" s="90" t="s">
        <v>32</v>
      </c>
      <c r="H54" s="115">
        <v>6554.4671666000568</v>
      </c>
      <c r="I54" s="115">
        <v>973883.94054740353</v>
      </c>
      <c r="J54" s="115">
        <v>578067.4553402029</v>
      </c>
      <c r="K54" s="115">
        <v>202619.5014690746</v>
      </c>
      <c r="L54" s="115">
        <v>1761125.3645232811</v>
      </c>
      <c r="M54" s="115">
        <v>5.5720177574407916</v>
      </c>
      <c r="N54" s="115">
        <v>-0.2056818886</v>
      </c>
      <c r="O54" s="116">
        <v>262</v>
      </c>
      <c r="P54" s="116">
        <v>37</v>
      </c>
      <c r="Q54" s="116">
        <v>129</v>
      </c>
      <c r="R54" s="116"/>
      <c r="S54" s="116"/>
      <c r="T54" s="116">
        <v>428</v>
      </c>
      <c r="U54" s="116">
        <v>0.80000000000000027</v>
      </c>
      <c r="V54" s="116">
        <v>17.099999999999994</v>
      </c>
      <c r="W54" s="115">
        <v>316066</v>
      </c>
      <c r="X54" s="115">
        <v>2.3143565400000001E-3</v>
      </c>
      <c r="Y54" s="115">
        <v>3</v>
      </c>
      <c r="Z54" s="116">
        <v>101765</v>
      </c>
      <c r="AA54" s="116">
        <v>0</v>
      </c>
      <c r="AB54" s="116">
        <v>249.4</v>
      </c>
      <c r="AC54" s="116">
        <v>251.2</v>
      </c>
      <c r="AD54" s="116">
        <v>256.3</v>
      </c>
      <c r="AE54" s="115">
        <v>3790.1412999999993</v>
      </c>
      <c r="AF54" s="115">
        <v>3.1531957570715467E-2</v>
      </c>
      <c r="AG54" s="115">
        <v>0.14000000000000001</v>
      </c>
      <c r="AH54" s="115">
        <v>0.19</v>
      </c>
    </row>
    <row r="55" spans="1:34">
      <c r="A55" s="88" t="s">
        <v>1429</v>
      </c>
      <c r="B55" s="89" t="s">
        <v>1430</v>
      </c>
      <c r="C55" s="89" t="s">
        <v>26</v>
      </c>
      <c r="D55" s="89" t="s">
        <v>191</v>
      </c>
      <c r="E55" s="90" t="s">
        <v>27</v>
      </c>
      <c r="F55" s="90" t="s">
        <v>512</v>
      </c>
      <c r="G55" s="90" t="s">
        <v>32</v>
      </c>
      <c r="H55" s="115">
        <v>2332.4683481911929</v>
      </c>
      <c r="I55" s="115">
        <v>125450.23638518171</v>
      </c>
      <c r="J55" s="115">
        <v>303395.09847400332</v>
      </c>
      <c r="K55" s="115">
        <v>162180.61760650069</v>
      </c>
      <c r="L55" s="115">
        <v>593358.4208138769</v>
      </c>
      <c r="M55" s="115">
        <v>2.5795836937230812</v>
      </c>
      <c r="N55" s="115">
        <v>-0.34166768460000002</v>
      </c>
      <c r="O55" s="116">
        <v>33</v>
      </c>
      <c r="P55" s="116">
        <v>12</v>
      </c>
      <c r="Q55" s="116">
        <v>104</v>
      </c>
      <c r="R55" s="116"/>
      <c r="S55" s="116"/>
      <c r="T55" s="116">
        <v>149</v>
      </c>
      <c r="U55" s="116">
        <v>0.79999999999999982</v>
      </c>
      <c r="V55" s="116">
        <v>17.800000000000011</v>
      </c>
      <c r="W55" s="115">
        <v>230021</v>
      </c>
      <c r="X55" s="115">
        <v>2.0588255399999998E-3</v>
      </c>
      <c r="Y55" s="115">
        <v>2.7</v>
      </c>
      <c r="Z55" s="116">
        <v>30989</v>
      </c>
      <c r="AA55" s="116">
        <v>0</v>
      </c>
      <c r="AB55" s="116">
        <v>246.6</v>
      </c>
      <c r="AC55" s="116">
        <v>248.20000000000002</v>
      </c>
      <c r="AD55" s="116">
        <v>254.2</v>
      </c>
      <c r="AE55" s="115">
        <v>2287.8453999999992</v>
      </c>
      <c r="AF55" s="115">
        <v>2.6266881745120544E-2</v>
      </c>
      <c r="AG55" s="115">
        <v>0.12</v>
      </c>
      <c r="AH55" s="115">
        <v>0.25</v>
      </c>
    </row>
    <row r="56" spans="1:34">
      <c r="A56" s="88" t="s">
        <v>1437</v>
      </c>
      <c r="B56" s="89" t="s">
        <v>1438</v>
      </c>
      <c r="C56" s="89" t="s">
        <v>26</v>
      </c>
      <c r="D56" s="89" t="s">
        <v>191</v>
      </c>
      <c r="E56" s="90" t="s">
        <v>27</v>
      </c>
      <c r="F56" s="90" t="s">
        <v>1104</v>
      </c>
      <c r="G56" s="90" t="s">
        <v>32</v>
      </c>
      <c r="H56" s="115">
        <v>1343.6733111973199</v>
      </c>
      <c r="I56" s="115">
        <v>153494.16263544161</v>
      </c>
      <c r="J56" s="115">
        <v>364781.4045320655</v>
      </c>
      <c r="K56" s="115">
        <v>173070.574511068</v>
      </c>
      <c r="L56" s="115">
        <v>692689.81498977251</v>
      </c>
      <c r="M56" s="115">
        <v>3.230407479385959</v>
      </c>
      <c r="N56" s="115">
        <v>-0.1114231089</v>
      </c>
      <c r="O56" s="116">
        <v>81</v>
      </c>
      <c r="P56" s="116">
        <v>21</v>
      </c>
      <c r="Q56" s="116">
        <v>93</v>
      </c>
      <c r="R56" s="116"/>
      <c r="S56" s="116"/>
      <c r="T56" s="116">
        <v>195</v>
      </c>
      <c r="U56" s="116">
        <v>0.90000000000000036</v>
      </c>
      <c r="V56" s="116">
        <v>17.599999999999994</v>
      </c>
      <c r="W56" s="115">
        <v>214428</v>
      </c>
      <c r="X56" s="115">
        <v>4.9170042800000006E-3</v>
      </c>
      <c r="Y56" s="115">
        <v>3.2</v>
      </c>
      <c r="Z56" s="116">
        <v>28166</v>
      </c>
      <c r="AA56" s="116">
        <v>0</v>
      </c>
      <c r="AB56" s="116">
        <v>248.1</v>
      </c>
      <c r="AC56" s="116">
        <v>250.7</v>
      </c>
      <c r="AD56" s="116">
        <v>256.2</v>
      </c>
      <c r="AE56" s="115">
        <v>1630.4674999999997</v>
      </c>
      <c r="AF56" s="115">
        <v>2.1147438391699087E-2</v>
      </c>
      <c r="AG56" s="115">
        <v>0.12</v>
      </c>
      <c r="AH56" s="115">
        <v>0.28000000000000003</v>
      </c>
    </row>
    <row r="57" spans="1:34">
      <c r="A57" s="88" t="s">
        <v>1497</v>
      </c>
      <c r="B57" s="89" t="s">
        <v>1498</v>
      </c>
      <c r="C57" s="89" t="s">
        <v>26</v>
      </c>
      <c r="D57" s="89" t="s">
        <v>191</v>
      </c>
      <c r="E57" s="90" t="s">
        <v>27</v>
      </c>
      <c r="F57" s="90" t="s">
        <v>512</v>
      </c>
      <c r="G57" s="90" t="s">
        <v>32</v>
      </c>
      <c r="H57" s="115">
        <v>1836.19387802808</v>
      </c>
      <c r="I57" s="115">
        <v>238769.274935961</v>
      </c>
      <c r="J57" s="115">
        <v>431549.00629986438</v>
      </c>
      <c r="K57" s="115">
        <v>90216.739900360539</v>
      </c>
      <c r="L57" s="115">
        <v>762371.21501421416</v>
      </c>
      <c r="M57" s="115">
        <v>2.8461873873530061</v>
      </c>
      <c r="N57" s="115">
        <v>-0.3236645574</v>
      </c>
      <c r="O57" s="116">
        <v>66</v>
      </c>
      <c r="P57" s="116">
        <v>20</v>
      </c>
      <c r="Q57" s="116">
        <v>96</v>
      </c>
      <c r="R57" s="116"/>
      <c r="S57" s="116"/>
      <c r="T57" s="116">
        <v>182</v>
      </c>
      <c r="U57" s="116">
        <v>0.89999999999999947</v>
      </c>
      <c r="V57" s="116">
        <v>16.299999999999997</v>
      </c>
      <c r="W57" s="115">
        <v>267857</v>
      </c>
      <c r="X57" s="115">
        <v>2.4708262539999998E-2</v>
      </c>
      <c r="Y57" s="115">
        <v>2.7</v>
      </c>
      <c r="Z57" s="116">
        <v>9785</v>
      </c>
      <c r="AA57" s="116">
        <v>0</v>
      </c>
      <c r="AB57" s="116">
        <v>248.7</v>
      </c>
      <c r="AC57" s="116">
        <v>250.29999999999998</v>
      </c>
      <c r="AD57" s="116">
        <v>255.89999999999998</v>
      </c>
      <c r="AE57" s="115">
        <v>2014.7628000000009</v>
      </c>
      <c r="AF57" s="115">
        <v>1.9830342519685049E-2</v>
      </c>
      <c r="AG57" s="115">
        <v>0.18</v>
      </c>
      <c r="AH57" s="115">
        <v>0.26</v>
      </c>
    </row>
    <row r="58" spans="1:34">
      <c r="A58" s="88" t="s">
        <v>2495</v>
      </c>
      <c r="B58" s="89" t="s">
        <v>2496</v>
      </c>
      <c r="C58" s="89" t="s">
        <v>190</v>
      </c>
      <c r="D58" s="89" t="s">
        <v>191</v>
      </c>
      <c r="E58" s="90" t="s">
        <v>27</v>
      </c>
      <c r="F58" s="90" t="s">
        <v>555</v>
      </c>
      <c r="G58" s="90" t="s">
        <v>42</v>
      </c>
      <c r="H58" s="115">
        <v>11611.487804393561</v>
      </c>
      <c r="I58" s="115">
        <v>1050004.8462367209</v>
      </c>
      <c r="J58" s="115">
        <v>1410370.559606866</v>
      </c>
      <c r="K58" s="115">
        <v>510589.70834182849</v>
      </c>
      <c r="L58" s="115">
        <v>2982576.601989808</v>
      </c>
      <c r="M58" s="115">
        <v>3.5868366200177131</v>
      </c>
      <c r="N58" s="115">
        <v>-0.16109330660000001</v>
      </c>
      <c r="O58" s="116">
        <v>354</v>
      </c>
      <c r="P58" s="116">
        <v>32</v>
      </c>
      <c r="Q58" s="116">
        <v>323</v>
      </c>
      <c r="R58" s="116">
        <v>76</v>
      </c>
      <c r="S58" s="116">
        <v>62</v>
      </c>
      <c r="T58" s="116">
        <v>847</v>
      </c>
      <c r="U58" s="116">
        <v>1.0999999999999996</v>
      </c>
      <c r="V58" s="116">
        <v>21</v>
      </c>
      <c r="W58" s="115">
        <v>831534</v>
      </c>
      <c r="X58" s="115">
        <v>1.8954865140000002E-2</v>
      </c>
      <c r="Y58" s="115">
        <v>4.5999999999999996</v>
      </c>
      <c r="Z58" s="116">
        <v>118190</v>
      </c>
      <c r="AA58" s="116">
        <v>0.16164650139605719</v>
      </c>
      <c r="AB58" s="116">
        <v>245.3</v>
      </c>
      <c r="AC58" s="116">
        <v>246.9</v>
      </c>
      <c r="AD58" s="116">
        <v>256.3</v>
      </c>
      <c r="AE58" s="115">
        <v>4674.6687000000002</v>
      </c>
      <c r="AF58" s="115">
        <v>1.7986412851096575E-2</v>
      </c>
      <c r="AG58" s="115">
        <v>0.11</v>
      </c>
      <c r="AH58" s="115">
        <v>0.17</v>
      </c>
    </row>
    <row r="59" spans="1:34">
      <c r="A59" s="88" t="s">
        <v>870</v>
      </c>
      <c r="B59" s="89" t="s">
        <v>871</v>
      </c>
      <c r="C59" s="89" t="s">
        <v>190</v>
      </c>
      <c r="D59" s="89" t="s">
        <v>191</v>
      </c>
      <c r="E59" s="90" t="s">
        <v>27</v>
      </c>
      <c r="F59" s="90" t="s">
        <v>333</v>
      </c>
      <c r="G59" s="90" t="s">
        <v>48</v>
      </c>
      <c r="H59" s="115">
        <v>17265.390345234089</v>
      </c>
      <c r="I59" s="115">
        <v>1256677.356668141</v>
      </c>
      <c r="J59" s="115">
        <v>2094558.815006498</v>
      </c>
      <c r="K59" s="115">
        <v>2738692.6668768362</v>
      </c>
      <c r="L59" s="115">
        <v>6107194.2288967092</v>
      </c>
      <c r="M59" s="115">
        <v>4.2885521901654409</v>
      </c>
      <c r="N59" s="115">
        <v>-8.0819617799999993E-2</v>
      </c>
      <c r="O59" s="116">
        <v>583</v>
      </c>
      <c r="P59" s="116">
        <v>240</v>
      </c>
      <c r="Q59" s="116">
        <v>102</v>
      </c>
      <c r="R59" s="116">
        <v>58</v>
      </c>
      <c r="S59" s="116">
        <v>58</v>
      </c>
      <c r="T59" s="116">
        <v>1041</v>
      </c>
      <c r="U59" s="116">
        <v>1.3000000000000007</v>
      </c>
      <c r="V59" s="116">
        <v>23</v>
      </c>
      <c r="W59" s="115">
        <v>1424069</v>
      </c>
      <c r="X59" s="115">
        <v>4.4747565089999997E-2</v>
      </c>
      <c r="Y59" s="115">
        <v>5.3999999999999995</v>
      </c>
      <c r="Z59" s="116">
        <v>139078</v>
      </c>
      <c r="AA59" s="116">
        <v>0</v>
      </c>
      <c r="AB59" s="116">
        <v>250.9</v>
      </c>
      <c r="AC59" s="116">
        <v>251.89999999999998</v>
      </c>
      <c r="AD59" s="116">
        <v>256.5</v>
      </c>
      <c r="AE59" s="115">
        <v>9112.6225000000031</v>
      </c>
      <c r="AF59" s="115">
        <v>1.7568194524773477E-2</v>
      </c>
      <c r="AG59" s="115">
        <v>0.19</v>
      </c>
      <c r="AH59" s="115">
        <v>0.17</v>
      </c>
    </row>
    <row r="60" spans="1:34">
      <c r="A60" s="88" t="s">
        <v>1102</v>
      </c>
      <c r="B60" s="89" t="s">
        <v>1103</v>
      </c>
      <c r="C60" s="89" t="s">
        <v>26</v>
      </c>
      <c r="D60" s="89" t="s">
        <v>191</v>
      </c>
      <c r="E60" s="90" t="s">
        <v>27</v>
      </c>
      <c r="F60" s="90" t="s">
        <v>1104</v>
      </c>
      <c r="G60" s="90" t="s">
        <v>32</v>
      </c>
      <c r="H60" s="115">
        <v>1074.922682485218</v>
      </c>
      <c r="I60" s="115">
        <v>99726.23777961696</v>
      </c>
      <c r="J60" s="115">
        <v>307325.53388385149</v>
      </c>
      <c r="K60" s="115">
        <v>22697.924872798048</v>
      </c>
      <c r="L60" s="115">
        <v>430824.61921875167</v>
      </c>
      <c r="M60" s="115">
        <v>2.3294742719119288</v>
      </c>
      <c r="N60" s="115">
        <v>-7.3592796399999993E-2</v>
      </c>
      <c r="O60" s="116">
        <v>223</v>
      </c>
      <c r="P60" s="116">
        <v>30</v>
      </c>
      <c r="Q60" s="116">
        <v>67</v>
      </c>
      <c r="R60" s="116"/>
      <c r="S60" s="116"/>
      <c r="T60" s="116">
        <v>320</v>
      </c>
      <c r="U60" s="116">
        <v>0.80000000000000027</v>
      </c>
      <c r="V60" s="116">
        <v>20.300000000000011</v>
      </c>
      <c r="W60" s="115">
        <v>184945</v>
      </c>
      <c r="X60" s="115">
        <v>7.1725819199999997E-3</v>
      </c>
      <c r="Y60" s="115">
        <v>3</v>
      </c>
      <c r="Z60" s="116">
        <v>50663</v>
      </c>
      <c r="AA60" s="116">
        <v>0</v>
      </c>
      <c r="AB60" s="116">
        <v>248.2</v>
      </c>
      <c r="AC60" s="116">
        <v>250.29999999999998</v>
      </c>
      <c r="AD60" s="116">
        <v>255.3</v>
      </c>
      <c r="AE60" s="115">
        <v>1166.1441000000002</v>
      </c>
      <c r="AF60" s="115">
        <v>1.685179335260116E-2</v>
      </c>
      <c r="AG60" s="115">
        <v>0.09</v>
      </c>
      <c r="AH60" s="115">
        <v>0.18</v>
      </c>
    </row>
    <row r="61" spans="1:34">
      <c r="A61" s="88" t="s">
        <v>1439</v>
      </c>
      <c r="B61" s="89" t="s">
        <v>1440</v>
      </c>
      <c r="C61" s="89" t="s">
        <v>26</v>
      </c>
      <c r="D61" s="89" t="s">
        <v>191</v>
      </c>
      <c r="E61" s="90" t="s">
        <v>27</v>
      </c>
      <c r="F61" s="90" t="s">
        <v>1104</v>
      </c>
      <c r="G61" s="90" t="s">
        <v>32</v>
      </c>
      <c r="H61" s="115">
        <v>937.16057333959657</v>
      </c>
      <c r="I61" s="115">
        <v>254710.1966632852</v>
      </c>
      <c r="J61" s="115">
        <v>369104.04959664459</v>
      </c>
      <c r="K61" s="115">
        <v>77888.828184446407</v>
      </c>
      <c r="L61" s="115">
        <v>702640.23501771584</v>
      </c>
      <c r="M61" s="115">
        <v>2.454406868235016</v>
      </c>
      <c r="N61" s="115">
        <v>-8.4508901799999994E-2</v>
      </c>
      <c r="O61" s="116">
        <v>141</v>
      </c>
      <c r="P61" s="116">
        <v>20</v>
      </c>
      <c r="Q61" s="116">
        <v>95</v>
      </c>
      <c r="R61" s="116"/>
      <c r="S61" s="116"/>
      <c r="T61" s="116">
        <v>256</v>
      </c>
      <c r="U61" s="116">
        <v>0.89999999999999991</v>
      </c>
      <c r="V61" s="116">
        <v>18.499999999999972</v>
      </c>
      <c r="W61" s="115">
        <v>286277</v>
      </c>
      <c r="X61" s="115">
        <v>3.0388315900000003E-3</v>
      </c>
      <c r="Y61" s="115">
        <v>3.0999999999999996</v>
      </c>
      <c r="Z61" s="116">
        <v>58565</v>
      </c>
      <c r="AA61" s="116">
        <v>0.24190215999316997</v>
      </c>
      <c r="AB61" s="116">
        <v>248.39999999999998</v>
      </c>
      <c r="AC61" s="116">
        <v>250.9</v>
      </c>
      <c r="AD61" s="116">
        <v>256.10000000000002</v>
      </c>
      <c r="AE61" s="115">
        <v>1029.7470000000001</v>
      </c>
      <c r="AF61" s="115">
        <v>9.9396428571428587E-3</v>
      </c>
      <c r="AG61" s="115">
        <v>0.14000000000000001</v>
      </c>
      <c r="AH61" s="115">
        <v>0.25</v>
      </c>
    </row>
    <row r="62" spans="1:34">
      <c r="A62" s="88" t="s">
        <v>1917</v>
      </c>
      <c r="B62" s="89" t="s">
        <v>1918</v>
      </c>
      <c r="C62" s="89" t="s">
        <v>26</v>
      </c>
      <c r="D62" s="89" t="s">
        <v>191</v>
      </c>
      <c r="E62" s="90" t="s">
        <v>27</v>
      </c>
      <c r="F62" s="90" t="s">
        <v>269</v>
      </c>
      <c r="G62" s="90" t="s">
        <v>32</v>
      </c>
      <c r="H62" s="115">
        <v>800.29551918057302</v>
      </c>
      <c r="I62" s="115">
        <v>88111.488272766961</v>
      </c>
      <c r="J62" s="115">
        <v>298925.77257352328</v>
      </c>
      <c r="K62" s="115">
        <v>71922.556371826722</v>
      </c>
      <c r="L62" s="115">
        <v>459760.11273729749</v>
      </c>
      <c r="M62" s="115">
        <v>2.0088791279419111</v>
      </c>
      <c r="N62" s="115">
        <v>-0.3568110699</v>
      </c>
      <c r="O62" s="116">
        <v>92</v>
      </c>
      <c r="P62" s="116">
        <v>13</v>
      </c>
      <c r="Q62" s="116">
        <v>104</v>
      </c>
      <c r="R62" s="116"/>
      <c r="S62" s="116"/>
      <c r="T62" s="116">
        <v>209</v>
      </c>
      <c r="U62" s="116">
        <v>0.79999999999999982</v>
      </c>
      <c r="V62" s="116">
        <v>21.5</v>
      </c>
      <c r="W62" s="115">
        <v>228864</v>
      </c>
      <c r="X62" s="115">
        <v>2.2008347899999999E-3</v>
      </c>
      <c r="Y62" s="115">
        <v>3</v>
      </c>
      <c r="Z62" s="116">
        <v>112218</v>
      </c>
      <c r="AA62" s="116">
        <v>0</v>
      </c>
      <c r="AB62" s="116">
        <v>246.1</v>
      </c>
      <c r="AC62" s="116">
        <v>247.79999999999998</v>
      </c>
      <c r="AD62" s="116">
        <v>254</v>
      </c>
      <c r="AE62" s="115">
        <v>580.35600000000022</v>
      </c>
      <c r="AF62" s="115">
        <v>6.8438207547169838E-3</v>
      </c>
      <c r="AG62" s="115">
        <v>0.14000000000000001</v>
      </c>
      <c r="AH62" s="115">
        <v>0.23</v>
      </c>
    </row>
    <row r="63" spans="1:34">
      <c r="A63" s="88" t="s">
        <v>1699</v>
      </c>
      <c r="B63" s="89" t="s">
        <v>1700</v>
      </c>
      <c r="C63" s="89" t="s">
        <v>190</v>
      </c>
      <c r="D63" s="89" t="s">
        <v>191</v>
      </c>
      <c r="E63" s="90" t="s">
        <v>27</v>
      </c>
      <c r="F63" s="90" t="s">
        <v>142</v>
      </c>
      <c r="G63" s="90" t="s">
        <v>76</v>
      </c>
      <c r="H63" s="115">
        <v>3191.4361050770381</v>
      </c>
      <c r="I63" s="115">
        <v>377736.28137910971</v>
      </c>
      <c r="J63" s="115">
        <v>502732.72774088662</v>
      </c>
      <c r="K63" s="115">
        <v>90854.32813749426</v>
      </c>
      <c r="L63" s="115">
        <v>974514.77336256765</v>
      </c>
      <c r="M63" s="115">
        <v>2.1762082816646742</v>
      </c>
      <c r="N63" s="115">
        <v>-0.19414399769999999</v>
      </c>
      <c r="O63" s="116">
        <v>131</v>
      </c>
      <c r="P63" s="116">
        <v>20</v>
      </c>
      <c r="Q63" s="116">
        <v>63</v>
      </c>
      <c r="R63" s="116"/>
      <c r="S63" s="116">
        <v>14</v>
      </c>
      <c r="T63" s="116">
        <v>228</v>
      </c>
      <c r="U63" s="116">
        <v>-0.20000000000000284</v>
      </c>
      <c r="V63" s="116">
        <v>20.900000000000006</v>
      </c>
      <c r="W63" s="115">
        <v>447804</v>
      </c>
      <c r="X63" s="115">
        <v>2.0341386780000002E-2</v>
      </c>
      <c r="Y63" s="115">
        <v>4.7</v>
      </c>
      <c r="Z63" s="116">
        <v>73657</v>
      </c>
      <c r="AA63" s="116">
        <v>8.4255400029868172E-2</v>
      </c>
      <c r="AB63" s="116">
        <v>300.5</v>
      </c>
      <c r="AC63" s="116">
        <v>303.39999999999998</v>
      </c>
      <c r="AD63" s="116">
        <v>308.10000000000002</v>
      </c>
      <c r="AE63" s="115">
        <v>1781.3729000000012</v>
      </c>
      <c r="AF63" s="115">
        <v>6.5275665078783482E-3</v>
      </c>
      <c r="AG63" s="115">
        <v>0.16</v>
      </c>
      <c r="AH63" s="115">
        <v>0.13</v>
      </c>
    </row>
    <row r="64" spans="1:34">
      <c r="A64" s="88" t="s">
        <v>1399</v>
      </c>
      <c r="B64" s="89" t="s">
        <v>1400</v>
      </c>
      <c r="C64" s="89" t="s">
        <v>26</v>
      </c>
      <c r="D64" s="89" t="s">
        <v>191</v>
      </c>
      <c r="E64" s="90" t="s">
        <v>27</v>
      </c>
      <c r="F64" s="90" t="s">
        <v>512</v>
      </c>
      <c r="G64" s="90" t="s">
        <v>32</v>
      </c>
      <c r="H64" s="115">
        <v>724.64939120615838</v>
      </c>
      <c r="I64" s="115">
        <v>230983.44090061239</v>
      </c>
      <c r="J64" s="115">
        <v>564198.66538089316</v>
      </c>
      <c r="K64" s="115">
        <v>84587.278195690815</v>
      </c>
      <c r="L64" s="115">
        <v>880494.03386840248</v>
      </c>
      <c r="M64" s="115">
        <v>2.6161343756396351</v>
      </c>
      <c r="N64" s="115">
        <v>-9.4988919800000002E-2</v>
      </c>
      <c r="O64" s="116">
        <v>124</v>
      </c>
      <c r="P64" s="116">
        <v>22</v>
      </c>
      <c r="Q64" s="116">
        <v>83</v>
      </c>
      <c r="R64" s="116"/>
      <c r="S64" s="116"/>
      <c r="T64" s="116">
        <v>229</v>
      </c>
      <c r="U64" s="116">
        <v>1</v>
      </c>
      <c r="V64" s="116">
        <v>18.099999999999994</v>
      </c>
      <c r="W64" s="115">
        <v>336563</v>
      </c>
      <c r="X64" s="115">
        <v>9.0406530600000007E-3</v>
      </c>
      <c r="Y64" s="115">
        <v>3</v>
      </c>
      <c r="Z64" s="116">
        <v>19011</v>
      </c>
      <c r="AA64" s="116">
        <v>0.74520014728315187</v>
      </c>
      <c r="AB64" s="116">
        <v>249.2</v>
      </c>
      <c r="AC64" s="116">
        <v>250.7</v>
      </c>
      <c r="AD64" s="116">
        <v>256.7</v>
      </c>
      <c r="AE64" s="115">
        <v>429.91530000000006</v>
      </c>
      <c r="AF64" s="115">
        <v>3.3666037588097105E-3</v>
      </c>
      <c r="AG64" s="115">
        <v>0.11</v>
      </c>
      <c r="AH64" s="115">
        <v>0.19</v>
      </c>
    </row>
    <row r="65" spans="1:34">
      <c r="A65" s="88" t="s">
        <v>1253</v>
      </c>
      <c r="B65" s="89" t="s">
        <v>1254</v>
      </c>
      <c r="C65" s="89" t="s">
        <v>190</v>
      </c>
      <c r="D65" s="89" t="s">
        <v>191</v>
      </c>
      <c r="E65" s="90" t="s">
        <v>27</v>
      </c>
      <c r="F65" s="90" t="s">
        <v>42</v>
      </c>
      <c r="G65" s="90" t="s">
        <v>32</v>
      </c>
      <c r="H65" s="115">
        <v>1753.4869243117889</v>
      </c>
      <c r="I65" s="115">
        <v>8560939.9765827805</v>
      </c>
      <c r="J65" s="115">
        <v>10827920.415405899</v>
      </c>
      <c r="K65" s="115">
        <v>3653270.77209325</v>
      </c>
      <c r="L65" s="115">
        <v>23043884.6510063</v>
      </c>
      <c r="M65" s="115">
        <v>3.2438809379663498</v>
      </c>
      <c r="N65" s="115">
        <v>3.1342089500000003E-2</v>
      </c>
      <c r="O65" s="116">
        <v>1060</v>
      </c>
      <c r="P65" s="116">
        <v>161</v>
      </c>
      <c r="Q65" s="116">
        <v>605</v>
      </c>
      <c r="R65" s="116">
        <v>6</v>
      </c>
      <c r="S65" s="116"/>
      <c r="T65" s="116">
        <v>1832</v>
      </c>
      <c r="U65" s="116">
        <v>0.79999999999999982</v>
      </c>
      <c r="V65" s="116">
        <v>18.799999999999983</v>
      </c>
      <c r="W65" s="115">
        <v>7103801</v>
      </c>
      <c r="X65" s="115">
        <v>0.12696637416000001</v>
      </c>
      <c r="Y65" s="115">
        <v>3.3</v>
      </c>
      <c r="Z65" s="116">
        <v>200781</v>
      </c>
      <c r="AA65" s="116">
        <v>0.12625198599469073</v>
      </c>
      <c r="AB65" s="116">
        <v>250.1</v>
      </c>
      <c r="AC65" s="116">
        <v>251.8</v>
      </c>
      <c r="AD65" s="116">
        <v>257.29999999999995</v>
      </c>
      <c r="AE65" s="115">
        <v>1375.6043999999999</v>
      </c>
      <c r="AF65" s="115">
        <v>6.6358147612156297E-4</v>
      </c>
      <c r="AG65" s="115">
        <v>0.18</v>
      </c>
      <c r="AH65" s="115">
        <v>0.27</v>
      </c>
    </row>
    <row r="66" spans="1:34">
      <c r="N66" s="104"/>
    </row>
    <row r="67" spans="1:34">
      <c r="N67" s="104"/>
    </row>
    <row r="68" spans="1:34">
      <c r="N68" s="104"/>
    </row>
    <row r="69" spans="1:34">
      <c r="N69" s="104"/>
    </row>
    <row r="70" spans="1:34">
      <c r="N70" s="104"/>
    </row>
    <row r="71" spans="1:34">
      <c r="N71" s="104"/>
    </row>
    <row r="72" spans="1:34">
      <c r="N72" s="104"/>
    </row>
    <row r="73" spans="1:34">
      <c r="N73" s="104"/>
    </row>
    <row r="74" spans="1:34">
      <c r="N74" s="104"/>
    </row>
    <row r="75" spans="1:34">
      <c r="N75" s="104"/>
    </row>
    <row r="76" spans="1:34">
      <c r="N76" s="104"/>
    </row>
    <row r="77" spans="1:34">
      <c r="N77" s="104"/>
    </row>
    <row r="78" spans="1:34">
      <c r="N78" s="104"/>
    </row>
    <row r="79" spans="1:34">
      <c r="N79" s="104"/>
    </row>
    <row r="80" spans="1:34">
      <c r="N80" s="104"/>
    </row>
    <row r="81" spans="14:14">
      <c r="N81" s="104"/>
    </row>
    <row r="82" spans="14:14">
      <c r="N82" s="104"/>
    </row>
    <row r="83" spans="14:14">
      <c r="N83" s="104"/>
    </row>
    <row r="84" spans="14:14">
      <c r="N84" s="104"/>
    </row>
  </sheetData>
  <phoneticPr fontId="1"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566CE-4D97-49B7-A2EA-944320127EF9}">
  <dimension ref="A1:EO84"/>
  <sheetViews>
    <sheetView topLeftCell="AB1" zoomScale="70" zoomScaleNormal="70" workbookViewId="0">
      <selection activeCell="H26" sqref="H26"/>
    </sheetView>
  </sheetViews>
  <sheetFormatPr baseColWidth="10" defaultRowHeight="14.4"/>
  <cols>
    <col min="1" max="1" width="35.6640625" style="105" customWidth="1"/>
    <col min="2" max="2" width="56.3320312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9" width="22.109375" style="112" customWidth="1"/>
    <col min="10" max="10" width="23.33203125" style="112" customWidth="1"/>
    <col min="11" max="11" width="24.88671875" style="104" customWidth="1"/>
    <col min="12" max="12" width="22.109375" style="113" customWidth="1"/>
    <col min="13" max="13" width="23.44140625" style="113" customWidth="1"/>
    <col min="14" max="14" width="23.88671875" style="113" customWidth="1"/>
    <col min="15" max="15" width="24.21875" style="112" customWidth="1"/>
    <col min="16" max="16" width="30" style="112" customWidth="1"/>
    <col min="17" max="17" width="31.44140625" style="112" customWidth="1"/>
    <col min="18" max="18" width="24.88671875" style="112" customWidth="1"/>
    <col min="19" max="19" width="24.77734375" style="112" customWidth="1"/>
    <col min="20" max="20" width="41.109375" style="112" customWidth="1"/>
    <col min="21" max="22" width="12.88671875" style="113" customWidth="1"/>
    <col min="23" max="23" width="31.21875" style="113" customWidth="1"/>
    <col min="24" max="24" width="26.44140625" style="112" customWidth="1"/>
    <col min="25" max="25" width="25.6640625" style="112" customWidth="1"/>
    <col min="26" max="26" width="23.44140625" style="112" customWidth="1"/>
    <col min="27" max="27" width="30" style="113" customWidth="1"/>
    <col min="28" max="28" width="30.44140625" style="113" customWidth="1"/>
    <col min="29" max="29" width="37" style="113" customWidth="1"/>
    <col min="30" max="30" width="23.88671875" style="104" customWidth="1"/>
    <col min="31" max="31" width="21.77734375" style="104" customWidth="1"/>
    <col min="32" max="32" width="24.21875" style="104" customWidth="1"/>
    <col min="33" max="33" width="22.5546875" style="104" customWidth="1"/>
    <col min="34" max="34" width="23.77734375" style="104" customWidth="1"/>
    <col min="35" max="35" width="34.77734375" style="104" customWidth="1"/>
    <col min="36" max="36" width="28.6640625" style="104" customWidth="1"/>
    <col min="37" max="37" width="47.109375" style="104" customWidth="1"/>
    <col min="38" max="16384" width="11.5546875" style="104"/>
  </cols>
  <sheetData>
    <row r="1" spans="1:145" s="97" customFormat="1" ht="153.6" customHeight="1">
      <c r="A1" s="96"/>
      <c r="B1" s="96"/>
      <c r="C1" s="96"/>
      <c r="D1" s="96"/>
      <c r="H1" s="30" t="s">
        <v>2940</v>
      </c>
      <c r="I1" s="30" t="s">
        <v>2941</v>
      </c>
      <c r="J1" s="30" t="s">
        <v>2922</v>
      </c>
      <c r="K1" s="30" t="s">
        <v>2943</v>
      </c>
      <c r="L1" s="33" t="s">
        <v>3225</v>
      </c>
      <c r="M1" s="33" t="s">
        <v>2945</v>
      </c>
      <c r="N1" s="33" t="s">
        <v>2946</v>
      </c>
      <c r="O1" s="30" t="s">
        <v>2952</v>
      </c>
      <c r="P1" s="30" t="s">
        <v>2953</v>
      </c>
      <c r="Q1" s="30" t="s">
        <v>2954</v>
      </c>
      <c r="R1" s="30" t="s">
        <v>2957</v>
      </c>
      <c r="S1" s="30" t="s">
        <v>2958</v>
      </c>
      <c r="T1" s="30" t="s">
        <v>2960</v>
      </c>
      <c r="U1" s="33" t="s">
        <v>2961</v>
      </c>
      <c r="V1" s="33" t="s">
        <v>3283</v>
      </c>
      <c r="W1" s="33" t="s">
        <v>3284</v>
      </c>
      <c r="X1" s="30" t="s">
        <v>2964</v>
      </c>
      <c r="Y1" s="30" t="s">
        <v>2965</v>
      </c>
      <c r="Z1" s="30" t="s">
        <v>2966</v>
      </c>
      <c r="AA1" s="33" t="s">
        <v>2970</v>
      </c>
      <c r="AB1" s="33" t="s">
        <v>2971</v>
      </c>
      <c r="AC1" s="33" t="s">
        <v>3243</v>
      </c>
      <c r="AD1" s="30" t="s">
        <v>2973</v>
      </c>
      <c r="AE1" s="30" t="s">
        <v>2983</v>
      </c>
      <c r="AF1" s="30" t="s">
        <v>2974</v>
      </c>
      <c r="AG1" s="30" t="s">
        <v>3228</v>
      </c>
      <c r="AH1" s="30" t="s">
        <v>2984</v>
      </c>
      <c r="AI1" s="30" t="s">
        <v>3226</v>
      </c>
      <c r="AJ1" s="30" t="s">
        <v>3227</v>
      </c>
      <c r="AK1" s="30" t="s">
        <v>2986</v>
      </c>
    </row>
    <row r="2" spans="1:145" s="120" customFormat="1" ht="33" customHeight="1">
      <c r="A2" s="119"/>
      <c r="B2" s="119"/>
      <c r="C2" s="119"/>
      <c r="D2" s="119"/>
      <c r="H2" s="125" t="s">
        <v>2703</v>
      </c>
      <c r="I2" s="125" t="s">
        <v>2703</v>
      </c>
      <c r="J2" s="125" t="s">
        <v>2703</v>
      </c>
      <c r="K2" s="125" t="s">
        <v>2668</v>
      </c>
      <c r="L2" s="126" t="s">
        <v>2703</v>
      </c>
      <c r="M2" s="126" t="s">
        <v>2668</v>
      </c>
      <c r="N2" s="126" t="s">
        <v>2668</v>
      </c>
      <c r="O2" s="125" t="s">
        <v>2703</v>
      </c>
      <c r="P2" s="125" t="s">
        <v>2703</v>
      </c>
      <c r="Q2" s="125" t="s">
        <v>2703</v>
      </c>
      <c r="R2" s="125"/>
      <c r="S2" s="125"/>
      <c r="T2" s="125"/>
      <c r="U2" s="126" t="s">
        <v>2722</v>
      </c>
      <c r="V2" s="126" t="s">
        <v>2722</v>
      </c>
      <c r="W2" s="126" t="s">
        <v>2668</v>
      </c>
      <c r="X2" s="125"/>
      <c r="Y2" s="125"/>
      <c r="Z2" s="125"/>
      <c r="AA2" s="126" t="s">
        <v>2683</v>
      </c>
      <c r="AB2" s="126" t="s">
        <v>2683</v>
      </c>
      <c r="AC2" s="126" t="s">
        <v>2668</v>
      </c>
      <c r="AD2" s="125" t="s">
        <v>2668</v>
      </c>
      <c r="AE2" s="125" t="s">
        <v>2668</v>
      </c>
      <c r="AF2" s="125" t="s">
        <v>2668</v>
      </c>
      <c r="AG2" s="125" t="s">
        <v>2668</v>
      </c>
      <c r="AH2" s="125" t="s">
        <v>2668</v>
      </c>
      <c r="AI2" s="125" t="s">
        <v>2668</v>
      </c>
      <c r="AJ2" s="125" t="s">
        <v>2668</v>
      </c>
      <c r="AK2" s="125"/>
    </row>
    <row r="3" spans="1:145" s="120" customFormat="1" ht="41.4" customHeight="1">
      <c r="A3" s="119"/>
      <c r="B3" s="119"/>
      <c r="C3" s="119"/>
      <c r="D3" s="119"/>
      <c r="H3" s="125" t="s">
        <v>3173</v>
      </c>
      <c r="I3" s="125" t="s">
        <v>3173</v>
      </c>
      <c r="J3" s="125" t="s">
        <v>3173</v>
      </c>
      <c r="K3" s="125" t="s">
        <v>3173</v>
      </c>
      <c r="L3" s="126" t="s">
        <v>3173</v>
      </c>
      <c r="M3" s="126" t="s">
        <v>3174</v>
      </c>
      <c r="N3" s="126" t="s">
        <v>3174</v>
      </c>
      <c r="O3" s="125" t="s">
        <v>3168</v>
      </c>
      <c r="P3" s="125" t="s">
        <v>3168</v>
      </c>
      <c r="Q3" s="125" t="s">
        <v>3168</v>
      </c>
      <c r="R3" s="125" t="s">
        <v>3168</v>
      </c>
      <c r="S3" s="125" t="s">
        <v>3168</v>
      </c>
      <c r="T3" s="125" t="s">
        <v>3168</v>
      </c>
      <c r="U3" s="126" t="s">
        <v>3175</v>
      </c>
      <c r="V3" s="126" t="s">
        <v>3175</v>
      </c>
      <c r="W3" s="126" t="s">
        <v>3175</v>
      </c>
      <c r="X3" s="125" t="s">
        <v>3176</v>
      </c>
      <c r="Y3" s="125" t="s">
        <v>3176</v>
      </c>
      <c r="Z3" s="125" t="s">
        <v>3176</v>
      </c>
      <c r="AA3" s="126" t="s">
        <v>3177</v>
      </c>
      <c r="AB3" s="126" t="s">
        <v>3177</v>
      </c>
      <c r="AC3" s="126" t="s">
        <v>3177</v>
      </c>
      <c r="AD3" s="125" t="s">
        <v>3168</v>
      </c>
      <c r="AE3" s="125" t="s">
        <v>3168</v>
      </c>
      <c r="AF3" s="125" t="s">
        <v>3168</v>
      </c>
      <c r="AG3" s="125" t="s">
        <v>3168</v>
      </c>
      <c r="AH3" s="125" t="s">
        <v>3168</v>
      </c>
      <c r="AI3" s="125" t="s">
        <v>3168</v>
      </c>
      <c r="AJ3" s="125" t="s">
        <v>3168</v>
      </c>
      <c r="AK3" s="125" t="s">
        <v>3168</v>
      </c>
    </row>
    <row r="4" spans="1:145" s="101" customFormat="1" ht="65.400000000000006" customHeight="1">
      <c r="A4" s="98" t="s">
        <v>8</v>
      </c>
      <c r="B4" s="99" t="s">
        <v>11</v>
      </c>
      <c r="C4" s="99" t="s">
        <v>13</v>
      </c>
      <c r="D4" s="99" t="s">
        <v>15</v>
      </c>
      <c r="E4" s="99" t="s">
        <v>17</v>
      </c>
      <c r="F4" s="99" t="s">
        <v>19</v>
      </c>
      <c r="G4" s="99" t="s">
        <v>21</v>
      </c>
      <c r="H4" s="100" t="s">
        <v>2701</v>
      </c>
      <c r="I4" s="100" t="s">
        <v>2705</v>
      </c>
      <c r="J4" s="100" t="s">
        <v>3212</v>
      </c>
      <c r="K4" s="100" t="s">
        <v>2942</v>
      </c>
      <c r="L4" s="100" t="s">
        <v>2944</v>
      </c>
      <c r="M4" s="100" t="s">
        <v>2947</v>
      </c>
      <c r="N4" s="100" t="s">
        <v>2948</v>
      </c>
      <c r="O4" s="100" t="s">
        <v>2949</v>
      </c>
      <c r="P4" s="100" t="s">
        <v>2950</v>
      </c>
      <c r="Q4" s="100" t="s">
        <v>2951</v>
      </c>
      <c r="R4" s="100" t="s">
        <v>2955</v>
      </c>
      <c r="S4" s="100" t="s">
        <v>2956</v>
      </c>
      <c r="T4" s="100" t="s">
        <v>2959</v>
      </c>
      <c r="U4" s="100" t="s">
        <v>2718</v>
      </c>
      <c r="V4" s="100" t="s">
        <v>3286</v>
      </c>
      <c r="W4" s="100" t="s">
        <v>3285</v>
      </c>
      <c r="X4" s="155" t="s">
        <v>2724</v>
      </c>
      <c r="Y4" s="155" t="s">
        <v>2725</v>
      </c>
      <c r="Z4" s="155" t="s">
        <v>2726</v>
      </c>
      <c r="AA4" s="155" t="s">
        <v>2967</v>
      </c>
      <c r="AB4" s="155" t="s">
        <v>2968</v>
      </c>
      <c r="AC4" s="155" t="s">
        <v>2969</v>
      </c>
      <c r="AD4" s="156" t="s">
        <v>2975</v>
      </c>
      <c r="AE4" s="156" t="s">
        <v>2976</v>
      </c>
      <c r="AF4" s="156" t="s">
        <v>2977</v>
      </c>
      <c r="AG4" s="156" t="s">
        <v>2978</v>
      </c>
      <c r="AH4" s="156" t="s">
        <v>2979</v>
      </c>
      <c r="AI4" s="156" t="s">
        <v>2980</v>
      </c>
      <c r="AJ4" s="156" t="s">
        <v>2981</v>
      </c>
      <c r="AK4" s="155" t="s">
        <v>2982</v>
      </c>
      <c r="AL4" s="97"/>
      <c r="AM4" s="97"/>
      <c r="AN4" s="97"/>
      <c r="AO4" s="97"/>
      <c r="AP4" s="97"/>
      <c r="AQ4" s="97"/>
      <c r="AR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row>
    <row r="5" spans="1:145">
      <c r="A5" s="88" t="s">
        <v>1655</v>
      </c>
      <c r="B5" s="89" t="s">
        <v>1656</v>
      </c>
      <c r="C5" s="89" t="s">
        <v>190</v>
      </c>
      <c r="D5" s="89" t="s">
        <v>191</v>
      </c>
      <c r="E5" s="90" t="s">
        <v>27</v>
      </c>
      <c r="F5" s="90" t="s">
        <v>124</v>
      </c>
      <c r="G5" s="90" t="s">
        <v>29</v>
      </c>
      <c r="H5" s="109">
        <v>409757</v>
      </c>
      <c r="I5" s="109">
        <v>438865</v>
      </c>
      <c r="J5" s="109">
        <v>467858</v>
      </c>
      <c r="K5" s="109">
        <v>1.2127543081563497E-2</v>
      </c>
      <c r="L5" s="110">
        <f t="shared" ref="L5:L36" si="0">J5-H5</f>
        <v>58101</v>
      </c>
      <c r="M5" s="110">
        <v>6.1159033328861412E-3</v>
      </c>
      <c r="N5" s="110">
        <v>6.0116397486773554E-3</v>
      </c>
      <c r="O5" s="109">
        <v>163248.66585042389</v>
      </c>
      <c r="P5" s="109">
        <v>73183.219885145547</v>
      </c>
      <c r="Q5" s="109">
        <v>231426.11426443065</v>
      </c>
      <c r="R5" s="109">
        <v>70.540295925244507</v>
      </c>
      <c r="S5" s="109">
        <v>31.622714712966832</v>
      </c>
      <c r="T5" s="109">
        <v>102.1630106382114</v>
      </c>
      <c r="U5" s="110">
        <v>5.0542111727644938</v>
      </c>
      <c r="V5" s="110">
        <v>4.8213623844828311</v>
      </c>
      <c r="W5" s="110">
        <v>-4.6070253165599699E-2</v>
      </c>
      <c r="X5" s="109">
        <v>0.82651236497079617</v>
      </c>
      <c r="Y5" s="109">
        <v>0.8299072973550794</v>
      </c>
      <c r="Z5" s="109">
        <v>0.82817851652806018</v>
      </c>
      <c r="AA5" s="110">
        <v>12054</v>
      </c>
      <c r="AB5" s="110">
        <v>24827</v>
      </c>
      <c r="AC5" s="110">
        <v>1.0596482495437201</v>
      </c>
      <c r="AD5" s="109">
        <v>0.13612242937958</v>
      </c>
      <c r="AE5" s="109">
        <v>0.23852624955679999</v>
      </c>
      <c r="AF5" s="109">
        <v>0.24153782498892901</v>
      </c>
      <c r="AG5" s="109">
        <v>4.2660529764098197E-2</v>
      </c>
      <c r="AH5" s="109">
        <v>5.2147482317406298E-2</v>
      </c>
      <c r="AI5" s="109">
        <v>0.23458290974916601</v>
      </c>
      <c r="AJ5" s="109">
        <v>5.4422574244021499E-2</v>
      </c>
      <c r="AK5" s="109" t="s">
        <v>2886</v>
      </c>
    </row>
    <row r="6" spans="1:145">
      <c r="A6" s="88" t="s">
        <v>2161</v>
      </c>
      <c r="B6" s="89" t="s">
        <v>2162</v>
      </c>
      <c r="C6" s="89" t="s">
        <v>190</v>
      </c>
      <c r="D6" s="89" t="s">
        <v>191</v>
      </c>
      <c r="E6" s="90" t="s">
        <v>27</v>
      </c>
      <c r="F6" s="90" t="s">
        <v>133</v>
      </c>
      <c r="G6" s="90" t="s">
        <v>33</v>
      </c>
      <c r="H6" s="109">
        <v>704395</v>
      </c>
      <c r="I6" s="109">
        <v>755882</v>
      </c>
      <c r="J6" s="109">
        <v>818491</v>
      </c>
      <c r="K6" s="109">
        <v>1.3741109612512181E-2</v>
      </c>
      <c r="L6" s="110">
        <f t="shared" si="0"/>
        <v>114096</v>
      </c>
      <c r="M6" s="110">
        <v>7.3995142885614484E-3</v>
      </c>
      <c r="N6" s="110">
        <v>6.3415953239507328E-3</v>
      </c>
      <c r="O6" s="109">
        <v>273293.72092814866</v>
      </c>
      <c r="P6" s="109">
        <v>123493.48174107981</v>
      </c>
      <c r="Q6" s="109">
        <v>421703.79733077146</v>
      </c>
      <c r="R6" s="109">
        <v>64.807033433892812</v>
      </c>
      <c r="S6" s="109">
        <v>29.284413022303269</v>
      </c>
      <c r="T6" s="109">
        <v>94.091446456195968</v>
      </c>
      <c r="U6" s="110">
        <v>5.1814124065456104</v>
      </c>
      <c r="V6" s="110">
        <v>4.802032935545359</v>
      </c>
      <c r="W6" s="110">
        <v>-7.321931574506331E-2</v>
      </c>
      <c r="X6" s="109">
        <v>0.799592005025198</v>
      </c>
      <c r="Y6" s="109">
        <v>0.82113276004052982</v>
      </c>
      <c r="Z6" s="109">
        <v>0.81046653829707982</v>
      </c>
      <c r="AA6" s="110">
        <v>21650</v>
      </c>
      <c r="AB6" s="110">
        <v>43358</v>
      </c>
      <c r="AC6" s="110">
        <v>1.0026789838337185</v>
      </c>
      <c r="AD6" s="109">
        <v>0.13286315768662901</v>
      </c>
      <c r="AE6" s="109">
        <v>0.24898954633249601</v>
      </c>
      <c r="AF6" s="109">
        <v>0.23827560767545999</v>
      </c>
      <c r="AG6" s="109">
        <v>4.4901610636635503E-2</v>
      </c>
      <c r="AH6" s="109">
        <v>3.9621221256365503E-2</v>
      </c>
      <c r="AI6" s="109">
        <v>0.23628015019482199</v>
      </c>
      <c r="AJ6" s="109">
        <v>5.9068706217591999E-2</v>
      </c>
      <c r="AK6" s="109" t="s">
        <v>2886</v>
      </c>
    </row>
    <row r="7" spans="1:145">
      <c r="A7" s="88" t="s">
        <v>2495</v>
      </c>
      <c r="B7" s="89" t="s">
        <v>2496</v>
      </c>
      <c r="C7" s="89" t="s">
        <v>190</v>
      </c>
      <c r="D7" s="89" t="s">
        <v>191</v>
      </c>
      <c r="E7" s="90" t="s">
        <v>27</v>
      </c>
      <c r="F7" s="90" t="s">
        <v>555</v>
      </c>
      <c r="G7" s="90" t="s">
        <v>42</v>
      </c>
      <c r="H7" s="109">
        <v>721436</v>
      </c>
      <c r="I7" s="109">
        <v>773542</v>
      </c>
      <c r="J7" s="109">
        <v>831534</v>
      </c>
      <c r="K7" s="109">
        <v>1.2995399114752448E-2</v>
      </c>
      <c r="L7" s="110">
        <f t="shared" si="0"/>
        <v>110098</v>
      </c>
      <c r="M7" s="110">
        <v>4.8290267179988966E-3</v>
      </c>
      <c r="N7" s="110">
        <v>8.1663723967535518E-3</v>
      </c>
      <c r="O7" s="109">
        <v>268408.60040560469</v>
      </c>
      <c r="P7" s="109">
        <v>138810.97142170821</v>
      </c>
      <c r="Q7" s="109">
        <v>424314.42817268707</v>
      </c>
      <c r="R7" s="109">
        <v>63.25700532067885</v>
      </c>
      <c r="S7" s="109">
        <v>32.714176611787302</v>
      </c>
      <c r="T7" s="109">
        <v>95.971181932466209</v>
      </c>
      <c r="U7" s="110">
        <v>5.8509597170104923</v>
      </c>
      <c r="V7" s="110">
        <v>5.8884712289971013</v>
      </c>
      <c r="W7" s="110">
        <v>6.4111724915062668E-3</v>
      </c>
      <c r="X7" s="109">
        <v>0.87051859174517576</v>
      </c>
      <c r="Y7" s="109">
        <v>0.89512177699109541</v>
      </c>
      <c r="Z7" s="109">
        <v>0.88350517004192608</v>
      </c>
      <c r="AA7" s="110">
        <v>24513</v>
      </c>
      <c r="AB7" s="110">
        <v>46394</v>
      </c>
      <c r="AC7" s="110">
        <v>0.89262840125647624</v>
      </c>
      <c r="AD7" s="109">
        <v>0.12294149831493</v>
      </c>
      <c r="AE7" s="109">
        <v>0.226634887793703</v>
      </c>
      <c r="AF7" s="109">
        <v>0.25207069958040701</v>
      </c>
      <c r="AG7" s="109">
        <v>5.5446462981036802E-2</v>
      </c>
      <c r="AH7" s="109">
        <v>5.0800620057557803E-2</v>
      </c>
      <c r="AI7" s="109">
        <v>0.23954379064234499</v>
      </c>
      <c r="AJ7" s="109">
        <v>5.2562040630020103E-2</v>
      </c>
      <c r="AK7" s="109" t="s">
        <v>2886</v>
      </c>
    </row>
    <row r="8" spans="1:145">
      <c r="A8" s="88" t="s">
        <v>394</v>
      </c>
      <c r="B8" s="89" t="s">
        <v>395</v>
      </c>
      <c r="C8" s="89" t="s">
        <v>190</v>
      </c>
      <c r="D8" s="89" t="s">
        <v>191</v>
      </c>
      <c r="E8" s="90" t="s">
        <v>27</v>
      </c>
      <c r="F8" s="90" t="s">
        <v>61</v>
      </c>
      <c r="G8" s="90" t="s">
        <v>62</v>
      </c>
      <c r="H8" s="109">
        <v>587522</v>
      </c>
      <c r="I8" s="109">
        <v>630372</v>
      </c>
      <c r="J8" s="109">
        <v>677879</v>
      </c>
      <c r="K8" s="109">
        <v>1.3089943278700833E-2</v>
      </c>
      <c r="L8" s="110">
        <f t="shared" si="0"/>
        <v>90357</v>
      </c>
      <c r="M8" s="110">
        <v>5.9782901686886714E-3</v>
      </c>
      <c r="N8" s="110">
        <v>7.1116531100121616E-3</v>
      </c>
      <c r="O8" s="109">
        <v>221186.60886066244</v>
      </c>
      <c r="P8" s="109">
        <v>112071.89500772538</v>
      </c>
      <c r="Q8" s="109">
        <v>344620.49613161216</v>
      </c>
      <c r="R8" s="109">
        <v>64.18266218739069</v>
      </c>
      <c r="S8" s="109">
        <v>32.520380031292341</v>
      </c>
      <c r="T8" s="109">
        <v>96.703042218683166</v>
      </c>
      <c r="U8" s="110">
        <v>4.6764266224453861</v>
      </c>
      <c r="V8" s="110">
        <v>4.8378637554923039</v>
      </c>
      <c r="W8" s="110">
        <v>3.4521472500406609E-2</v>
      </c>
      <c r="X8" s="109">
        <v>0.89676334037669192</v>
      </c>
      <c r="Y8" s="109">
        <v>0.90331447217804073</v>
      </c>
      <c r="Z8" s="109">
        <v>0.90018111929655764</v>
      </c>
      <c r="AA8" s="110">
        <v>19068</v>
      </c>
      <c r="AB8" s="110">
        <v>35651</v>
      </c>
      <c r="AC8" s="110">
        <v>0.86967694566813503</v>
      </c>
      <c r="AD8" s="109">
        <v>0.147594424722057</v>
      </c>
      <c r="AE8" s="109">
        <v>0.24183737618103399</v>
      </c>
      <c r="AF8" s="109">
        <v>0.242026661552532</v>
      </c>
      <c r="AG8" s="109">
        <v>4.19250457208626E-2</v>
      </c>
      <c r="AH8" s="109">
        <v>4.7232045834703203E-2</v>
      </c>
      <c r="AI8" s="109">
        <v>0.23039670477261001</v>
      </c>
      <c r="AJ8" s="109">
        <v>4.8987741216201801E-2</v>
      </c>
      <c r="AK8" s="109" t="s">
        <v>2886</v>
      </c>
    </row>
    <row r="9" spans="1:145">
      <c r="A9" s="88" t="s">
        <v>1253</v>
      </c>
      <c r="B9" s="89" t="s">
        <v>1254</v>
      </c>
      <c r="C9" s="89" t="s">
        <v>190</v>
      </c>
      <c r="D9" s="89" t="s">
        <v>191</v>
      </c>
      <c r="E9" s="90" t="s">
        <v>27</v>
      </c>
      <c r="F9" s="90" t="s">
        <v>42</v>
      </c>
      <c r="G9" s="90" t="s">
        <v>32</v>
      </c>
      <c r="H9" s="111">
        <v>6902389</v>
      </c>
      <c r="I9" s="111">
        <v>7020210</v>
      </c>
      <c r="J9" s="111">
        <v>7103801</v>
      </c>
      <c r="K9" s="109">
        <v>2.6181859642455674E-3</v>
      </c>
      <c r="L9" s="110">
        <f t="shared" si="0"/>
        <v>201412</v>
      </c>
      <c r="M9" s="110">
        <v>8.7400166374342891E-3</v>
      </c>
      <c r="N9" s="110">
        <v>-6.1218306731887218E-3</v>
      </c>
      <c r="O9" s="109">
        <v>2209149.3083421947</v>
      </c>
      <c r="P9" s="109">
        <v>1070980.9954388258</v>
      </c>
      <c r="Q9" s="109">
        <v>3823670.6962189791</v>
      </c>
      <c r="R9" s="109">
        <v>57.775616256041687</v>
      </c>
      <c r="S9" s="109">
        <v>28.009237210146289</v>
      </c>
      <c r="T9" s="109">
        <v>85.784853466187911</v>
      </c>
      <c r="U9" s="110">
        <v>3.635427678971948</v>
      </c>
      <c r="V9" s="110">
        <v>3.6790270108484782</v>
      </c>
      <c r="W9" s="110">
        <v>1.1992903098779159E-2</v>
      </c>
      <c r="X9" s="109">
        <v>0.92940850519066809</v>
      </c>
      <c r="Y9" s="109">
        <v>0.91405498989999123</v>
      </c>
      <c r="Z9" s="109">
        <v>0.92173744283882952</v>
      </c>
      <c r="AA9" s="110">
        <v>177535</v>
      </c>
      <c r="AB9" s="110">
        <v>322572</v>
      </c>
      <c r="AC9" s="110">
        <v>0.81694877066493921</v>
      </c>
      <c r="AD9" s="109">
        <v>0.149253640866197</v>
      </c>
      <c r="AE9" s="109">
        <v>0.28004369926990202</v>
      </c>
      <c r="AF9" s="109">
        <v>0.21986399248087801</v>
      </c>
      <c r="AG9" s="109">
        <v>4.7986758217396203E-2</v>
      </c>
      <c r="AH9" s="109">
        <v>4.3935248647797097E-2</v>
      </c>
      <c r="AI9" s="109">
        <v>0.20840676485597401</v>
      </c>
      <c r="AJ9" s="109">
        <v>5.0509895661855701E-2</v>
      </c>
      <c r="AK9" s="109" t="s">
        <v>2886</v>
      </c>
    </row>
    <row r="10" spans="1:145">
      <c r="A10" s="88" t="s">
        <v>1919</v>
      </c>
      <c r="B10" s="89" t="s">
        <v>1920</v>
      </c>
      <c r="C10" s="89" t="s">
        <v>190</v>
      </c>
      <c r="D10" s="89" t="s">
        <v>191</v>
      </c>
      <c r="E10" s="90" t="s">
        <v>27</v>
      </c>
      <c r="F10" s="90" t="s">
        <v>115</v>
      </c>
      <c r="G10" s="90" t="s">
        <v>48</v>
      </c>
      <c r="H10" s="109">
        <v>432916</v>
      </c>
      <c r="I10" s="109">
        <v>445516</v>
      </c>
      <c r="J10" s="109">
        <v>449488</v>
      </c>
      <c r="K10" s="109">
        <v>3.4208782051086128E-3</v>
      </c>
      <c r="L10" s="110">
        <f t="shared" si="0"/>
        <v>16572</v>
      </c>
      <c r="M10" s="110">
        <v>5.7125348685957977E-3</v>
      </c>
      <c r="N10" s="110">
        <v>-2.2916566634871849E-3</v>
      </c>
      <c r="O10" s="109">
        <v>149584.98720387113</v>
      </c>
      <c r="P10" s="109">
        <v>82093.472083537054</v>
      </c>
      <c r="Q10" s="109">
        <v>217809.5407125919</v>
      </c>
      <c r="R10" s="109">
        <v>68.676967369971322</v>
      </c>
      <c r="S10" s="109">
        <v>37.690484914002262</v>
      </c>
      <c r="T10" s="109">
        <v>106.36745228397334</v>
      </c>
      <c r="U10" s="110">
        <v>4.8474284760562298</v>
      </c>
      <c r="V10" s="110">
        <v>4.4808758878808206</v>
      </c>
      <c r="W10" s="110">
        <v>-7.5617946708443046E-2</v>
      </c>
      <c r="X10" s="109">
        <v>0.89297526814055184</v>
      </c>
      <c r="Y10" s="109">
        <v>0.94388432223953378</v>
      </c>
      <c r="Z10" s="109">
        <v>0.91853312923233132</v>
      </c>
      <c r="AA10" s="110">
        <v>15144</v>
      </c>
      <c r="AB10" s="110">
        <v>26920</v>
      </c>
      <c r="AC10" s="110">
        <v>0.7776016904384575</v>
      </c>
      <c r="AD10" s="109">
        <v>0.128681455386572</v>
      </c>
      <c r="AE10" s="109">
        <v>0.22754816370082601</v>
      </c>
      <c r="AF10" s="109">
        <v>0.242227134301571</v>
      </c>
      <c r="AG10" s="109">
        <v>4.8056471049546398E-2</v>
      </c>
      <c r="AH10" s="109">
        <v>6.1033628249091802E-2</v>
      </c>
      <c r="AI10" s="109">
        <v>0.23426258207721201</v>
      </c>
      <c r="AJ10" s="109">
        <v>5.8190565235180201E-2</v>
      </c>
      <c r="AK10" s="109" t="s">
        <v>2886</v>
      </c>
    </row>
    <row r="11" spans="1:145">
      <c r="A11" s="88" t="s">
        <v>1673</v>
      </c>
      <c r="B11" s="89" t="s">
        <v>1674</v>
      </c>
      <c r="C11" s="89" t="s">
        <v>26</v>
      </c>
      <c r="D11" s="89" t="s">
        <v>191</v>
      </c>
      <c r="E11" s="90" t="s">
        <v>27</v>
      </c>
      <c r="F11" s="90" t="s">
        <v>328</v>
      </c>
      <c r="G11" s="90" t="s">
        <v>32</v>
      </c>
      <c r="H11" s="109">
        <v>291043</v>
      </c>
      <c r="I11" s="109">
        <v>309985</v>
      </c>
      <c r="J11" s="109">
        <v>316066</v>
      </c>
      <c r="K11" s="109">
        <v>7.5263663208779974E-3</v>
      </c>
      <c r="L11" s="110">
        <f t="shared" si="0"/>
        <v>25023</v>
      </c>
      <c r="M11" s="110">
        <v>8.4020685850278998E-3</v>
      </c>
      <c r="N11" s="110">
        <v>-8.7570226414990238E-4</v>
      </c>
      <c r="O11" s="109">
        <v>102517.3482484424</v>
      </c>
      <c r="P11" s="109">
        <v>50025.396511141233</v>
      </c>
      <c r="Q11" s="109">
        <v>163523.25524041639</v>
      </c>
      <c r="R11" s="109">
        <v>62.692825003831153</v>
      </c>
      <c r="S11" s="109">
        <v>30.592221539127578</v>
      </c>
      <c r="T11" s="109">
        <v>93.285046542958611</v>
      </c>
      <c r="U11" s="110">
        <v>3.3723122770281275</v>
      </c>
      <c r="V11" s="110">
        <v>2.9041156586593999</v>
      </c>
      <c r="W11" s="110">
        <v>-0.13883548731771927</v>
      </c>
      <c r="X11" s="109">
        <v>0.81211786110203465</v>
      </c>
      <c r="Y11" s="109">
        <v>0.88800452348035042</v>
      </c>
      <c r="Z11" s="109">
        <v>0.84847607118339319</v>
      </c>
      <c r="AA11" s="110">
        <v>7952</v>
      </c>
      <c r="AB11" s="110">
        <v>13897</v>
      </c>
      <c r="AC11" s="110">
        <v>0.74761066398390352</v>
      </c>
      <c r="AD11" s="109">
        <v>0.19051198508709299</v>
      </c>
      <c r="AE11" s="109">
        <v>0.27395925900993001</v>
      </c>
      <c r="AF11" s="109">
        <v>0.24179100741475201</v>
      </c>
      <c r="AG11" s="109">
        <v>3.8551826686382601E-2</v>
      </c>
      <c r="AH11" s="109">
        <v>4.6932477604148502E-2</v>
      </c>
      <c r="AI11" s="109">
        <v>0.17706024041614499</v>
      </c>
      <c r="AJ11" s="109">
        <v>3.1193203781550299E-2</v>
      </c>
      <c r="AK11" s="109" t="s">
        <v>2886</v>
      </c>
    </row>
    <row r="12" spans="1:145">
      <c r="A12" s="88" t="s">
        <v>870</v>
      </c>
      <c r="B12" s="89" t="s">
        <v>871</v>
      </c>
      <c r="C12" s="89" t="s">
        <v>190</v>
      </c>
      <c r="D12" s="89" t="s">
        <v>191</v>
      </c>
      <c r="E12" s="90" t="s">
        <v>27</v>
      </c>
      <c r="F12" s="90" t="s">
        <v>333</v>
      </c>
      <c r="G12" s="90" t="s">
        <v>48</v>
      </c>
      <c r="H12" s="109">
        <v>1296166</v>
      </c>
      <c r="I12" s="109">
        <v>1370678</v>
      </c>
      <c r="J12" s="109">
        <v>1424069</v>
      </c>
      <c r="K12" s="109">
        <v>8.591936133960143E-3</v>
      </c>
      <c r="L12" s="110">
        <f t="shared" si="0"/>
        <v>127903</v>
      </c>
      <c r="M12" s="110">
        <v>8.3412274256831065E-3</v>
      </c>
      <c r="N12" s="110">
        <v>2.5070870827703651E-4</v>
      </c>
      <c r="O12" s="109">
        <v>482244.09041301458</v>
      </c>
      <c r="P12" s="109">
        <v>234482.60859814854</v>
      </c>
      <c r="Q12" s="109">
        <v>707342.30098883691</v>
      </c>
      <c r="R12" s="109">
        <v>68.176905260558598</v>
      </c>
      <c r="S12" s="109">
        <v>33.149807140100485</v>
      </c>
      <c r="T12" s="109">
        <v>101.32671240065889</v>
      </c>
      <c r="U12" s="110">
        <v>4.4072825600747683</v>
      </c>
      <c r="V12" s="110">
        <v>4.2871672079350862</v>
      </c>
      <c r="W12" s="110">
        <v>-2.7253835101882902E-2</v>
      </c>
      <c r="X12" s="109">
        <v>0.91357565024355114</v>
      </c>
      <c r="Y12" s="109">
        <v>0.88991829205325934</v>
      </c>
      <c r="Z12" s="109">
        <v>0.90145207151675455</v>
      </c>
      <c r="AA12" s="110">
        <v>42265</v>
      </c>
      <c r="AB12" s="110">
        <v>65934</v>
      </c>
      <c r="AC12" s="110">
        <v>0.5600141961433811</v>
      </c>
      <c r="AD12" s="109">
        <v>0.13384967632918099</v>
      </c>
      <c r="AE12" s="109">
        <v>0.23374309175459701</v>
      </c>
      <c r="AF12" s="109">
        <v>0.23964352426046101</v>
      </c>
      <c r="AG12" s="109">
        <v>5.0572002443923202E-2</v>
      </c>
      <c r="AH12" s="109">
        <v>5.2847144906153998E-2</v>
      </c>
      <c r="AI12" s="109">
        <v>0.232789598009533</v>
      </c>
      <c r="AJ12" s="109">
        <v>5.6554962296151E-2</v>
      </c>
      <c r="AK12" s="109" t="s">
        <v>2886</v>
      </c>
    </row>
    <row r="13" spans="1:145">
      <c r="A13" s="88" t="s">
        <v>1497</v>
      </c>
      <c r="B13" s="89" t="s">
        <v>1498</v>
      </c>
      <c r="C13" s="89" t="s">
        <v>26</v>
      </c>
      <c r="D13" s="89" t="s">
        <v>191</v>
      </c>
      <c r="E13" s="90" t="s">
        <v>27</v>
      </c>
      <c r="F13" s="90" t="s">
        <v>512</v>
      </c>
      <c r="G13" s="90" t="s">
        <v>32</v>
      </c>
      <c r="H13" s="109">
        <v>261451</v>
      </c>
      <c r="I13" s="109">
        <v>264238</v>
      </c>
      <c r="J13" s="109">
        <v>267857</v>
      </c>
      <c r="K13" s="109">
        <v>2.2030021936720878E-3</v>
      </c>
      <c r="L13" s="110">
        <f t="shared" si="0"/>
        <v>6406</v>
      </c>
      <c r="M13" s="110">
        <v>5.9574560911885843E-3</v>
      </c>
      <c r="N13" s="110">
        <v>-3.7544538975164965E-3</v>
      </c>
      <c r="O13" s="109">
        <v>84293.553301745604</v>
      </c>
      <c r="P13" s="109">
        <v>48192.453681616425</v>
      </c>
      <c r="Q13" s="109">
        <v>135370.99301663798</v>
      </c>
      <c r="R13" s="109">
        <v>62.26854913547497</v>
      </c>
      <c r="S13" s="109">
        <v>35.600280833940005</v>
      </c>
      <c r="T13" s="109">
        <v>97.86882996941479</v>
      </c>
      <c r="U13" s="110">
        <v>3.0522528842192238</v>
      </c>
      <c r="V13" s="110">
        <v>2.6862179469974214</v>
      </c>
      <c r="W13" s="110">
        <v>-0.11992287372854274</v>
      </c>
      <c r="X13" s="109">
        <v>0.7519374672467567</v>
      </c>
      <c r="Y13" s="109">
        <v>0.79415361358406367</v>
      </c>
      <c r="Z13" s="109">
        <v>0.77293110233719653</v>
      </c>
      <c r="AA13" s="110">
        <v>9418</v>
      </c>
      <c r="AB13" s="110">
        <v>15562</v>
      </c>
      <c r="AC13" s="110">
        <v>0.6523678063283076</v>
      </c>
      <c r="AD13" s="109">
        <v>0.22940664067279101</v>
      </c>
      <c r="AE13" s="109">
        <v>0.31934453148527597</v>
      </c>
      <c r="AF13" s="109">
        <v>0.205842903510188</v>
      </c>
      <c r="AG13" s="109">
        <v>3.9445668302678399E-2</v>
      </c>
      <c r="AH13" s="109">
        <v>2.79027838167243E-2</v>
      </c>
      <c r="AI13" s="109">
        <v>0.15016898338189999</v>
      </c>
      <c r="AJ13" s="109">
        <v>2.7888488830443099E-2</v>
      </c>
      <c r="AK13" s="109" t="s">
        <v>2892</v>
      </c>
    </row>
    <row r="14" spans="1:145">
      <c r="A14" s="88" t="s">
        <v>1399</v>
      </c>
      <c r="B14" s="89" t="s">
        <v>1400</v>
      </c>
      <c r="C14" s="89" t="s">
        <v>26</v>
      </c>
      <c r="D14" s="89" t="s">
        <v>191</v>
      </c>
      <c r="E14" s="90" t="s">
        <v>27</v>
      </c>
      <c r="F14" s="90" t="s">
        <v>512</v>
      </c>
      <c r="G14" s="90" t="s">
        <v>32</v>
      </c>
      <c r="H14" s="109">
        <v>332043</v>
      </c>
      <c r="I14" s="109">
        <v>334326</v>
      </c>
      <c r="J14" s="109">
        <v>336563</v>
      </c>
      <c r="K14" s="109">
        <v>1.2299261355199764E-3</v>
      </c>
      <c r="L14" s="110">
        <f t="shared" si="0"/>
        <v>4520</v>
      </c>
      <c r="M14" s="110">
        <v>6.203974200816198E-3</v>
      </c>
      <c r="N14" s="110">
        <v>-4.9740480652962216E-3</v>
      </c>
      <c r="O14" s="109">
        <v>104752.84706265577</v>
      </c>
      <c r="P14" s="109">
        <v>56487.349598167857</v>
      </c>
      <c r="Q14" s="109">
        <v>175322.80333917637</v>
      </c>
      <c r="R14" s="109">
        <v>59.748558126807261</v>
      </c>
      <c r="S14" s="109">
        <v>32.219054522467587</v>
      </c>
      <c r="T14" s="109">
        <v>91.967612649274869</v>
      </c>
      <c r="U14" s="110">
        <v>2.5848430626298051</v>
      </c>
      <c r="V14" s="110">
        <v>2.2136993296045775</v>
      </c>
      <c r="W14" s="110">
        <v>-0.14358462933050489</v>
      </c>
      <c r="X14" s="109">
        <v>0.82513008727905612</v>
      </c>
      <c r="Y14" s="109">
        <v>0.89385048503630138</v>
      </c>
      <c r="Z14" s="109">
        <v>0.85930824160076602</v>
      </c>
      <c r="AA14" s="110">
        <v>10346</v>
      </c>
      <c r="AB14" s="110">
        <v>16479</v>
      </c>
      <c r="AC14" s="110">
        <v>0.59278948385849595</v>
      </c>
      <c r="AD14" s="109">
        <v>0.22539577159791099</v>
      </c>
      <c r="AE14" s="109">
        <v>0.30053587067516202</v>
      </c>
      <c r="AF14" s="109">
        <v>0.20776491201935299</v>
      </c>
      <c r="AG14" s="109">
        <v>4.3279085278028998E-2</v>
      </c>
      <c r="AH14" s="109">
        <v>3.8101221834852601E-2</v>
      </c>
      <c r="AI14" s="109">
        <v>0.152046684567299</v>
      </c>
      <c r="AJ14" s="109">
        <v>3.2876454027394197E-2</v>
      </c>
      <c r="AK14" s="109" t="s">
        <v>2892</v>
      </c>
    </row>
    <row r="15" spans="1:145">
      <c r="A15" s="88" t="s">
        <v>1437</v>
      </c>
      <c r="B15" s="89" t="s">
        <v>1438</v>
      </c>
      <c r="C15" s="89" t="s">
        <v>26</v>
      </c>
      <c r="D15" s="89" t="s">
        <v>191</v>
      </c>
      <c r="E15" s="90" t="s">
        <v>27</v>
      </c>
      <c r="F15" s="90" t="s">
        <v>1104</v>
      </c>
      <c r="G15" s="90" t="s">
        <v>32</v>
      </c>
      <c r="H15" s="109">
        <v>195313</v>
      </c>
      <c r="I15" s="109">
        <v>204248</v>
      </c>
      <c r="J15" s="109">
        <v>214428</v>
      </c>
      <c r="K15" s="109">
        <v>8.5243652164215256E-3</v>
      </c>
      <c r="L15" s="110">
        <f t="shared" si="0"/>
        <v>19115</v>
      </c>
      <c r="M15" s="110">
        <v>1.2815401237397328E-2</v>
      </c>
      <c r="N15" s="110">
        <v>-4.2910360209758025E-3</v>
      </c>
      <c r="O15" s="109">
        <v>79229.668287139779</v>
      </c>
      <c r="P15" s="109">
        <v>24073.810117330548</v>
      </c>
      <c r="Q15" s="109">
        <v>111124.52159552969</v>
      </c>
      <c r="R15" s="109">
        <v>71.29809618035469</v>
      </c>
      <c r="S15" s="109">
        <v>21.663814405387718</v>
      </c>
      <c r="T15" s="109">
        <v>92.961910585742174</v>
      </c>
      <c r="U15" s="110">
        <v>3.559516966412906</v>
      </c>
      <c r="V15" s="110">
        <v>2.689539055204345</v>
      </c>
      <c r="W15" s="110">
        <v>-0.24440898004351388</v>
      </c>
      <c r="X15" s="109">
        <v>0.99445013949980743</v>
      </c>
      <c r="Y15" s="109">
        <v>1.054780430666064</v>
      </c>
      <c r="Z15" s="109">
        <v>1.0221014061867124</v>
      </c>
      <c r="AA15" s="110">
        <v>2684</v>
      </c>
      <c r="AB15" s="110">
        <v>7584</v>
      </c>
      <c r="AC15" s="110">
        <v>1.8256333830104321</v>
      </c>
      <c r="AD15" s="109">
        <v>0.104343029548493</v>
      </c>
      <c r="AE15" s="109">
        <v>0.222789262092703</v>
      </c>
      <c r="AF15" s="109">
        <v>0.27928004500243098</v>
      </c>
      <c r="AG15" s="109">
        <v>3.49948085023205E-2</v>
      </c>
      <c r="AH15" s="109">
        <v>7.0298227419518897E-2</v>
      </c>
      <c r="AI15" s="109">
        <v>0.242572560905635</v>
      </c>
      <c r="AJ15" s="109">
        <v>4.5722066528897799E-2</v>
      </c>
      <c r="AK15" s="109" t="s">
        <v>2889</v>
      </c>
    </row>
    <row r="16" spans="1:145">
      <c r="A16" s="88" t="s">
        <v>1429</v>
      </c>
      <c r="B16" s="89" t="s">
        <v>1430</v>
      </c>
      <c r="C16" s="89" t="s">
        <v>26</v>
      </c>
      <c r="D16" s="89" t="s">
        <v>191</v>
      </c>
      <c r="E16" s="90" t="s">
        <v>27</v>
      </c>
      <c r="F16" s="90" t="s">
        <v>512</v>
      </c>
      <c r="G16" s="90" t="s">
        <v>32</v>
      </c>
      <c r="H16" s="109">
        <v>225850</v>
      </c>
      <c r="I16" s="109">
        <v>228052</v>
      </c>
      <c r="J16" s="109">
        <v>230021</v>
      </c>
      <c r="K16" s="109">
        <v>1.6649797241692355E-3</v>
      </c>
      <c r="L16" s="110">
        <f t="shared" si="0"/>
        <v>4171</v>
      </c>
      <c r="M16" s="110">
        <v>1.0091532625299271E-2</v>
      </c>
      <c r="N16" s="110">
        <v>-8.4265529011300355E-3</v>
      </c>
      <c r="O16" s="109">
        <v>78845.129905320966</v>
      </c>
      <c r="P16" s="109">
        <v>32148.784152837317</v>
      </c>
      <c r="Q16" s="109">
        <v>119027.08594184174</v>
      </c>
      <c r="R16" s="109">
        <v>66.241334299191166</v>
      </c>
      <c r="S16" s="109">
        <v>27.009637258989649</v>
      </c>
      <c r="T16" s="109">
        <v>93.250971558180936</v>
      </c>
      <c r="U16" s="110">
        <v>3.4578215647227672</v>
      </c>
      <c r="V16" s="110">
        <v>3.0342286935251543</v>
      </c>
      <c r="W16" s="110">
        <v>-0.12250281377129843</v>
      </c>
      <c r="X16" s="109">
        <v>0.88870166055132072</v>
      </c>
      <c r="Y16" s="109">
        <v>0.90882358873272873</v>
      </c>
      <c r="Z16" s="109">
        <v>0.89770602623809659</v>
      </c>
      <c r="AA16" s="110">
        <v>3648</v>
      </c>
      <c r="AB16" s="110">
        <v>9971</v>
      </c>
      <c r="AC16" s="110">
        <v>1.7332785087719298</v>
      </c>
      <c r="AD16" s="109">
        <v>0.15917415222976899</v>
      </c>
      <c r="AE16" s="109">
        <v>0.25764432650128899</v>
      </c>
      <c r="AF16" s="109">
        <v>0.26261597428217198</v>
      </c>
      <c r="AG16" s="109">
        <v>3.2794549964987499E-2</v>
      </c>
      <c r="AH16" s="109">
        <v>5.6393900247299102E-2</v>
      </c>
      <c r="AI16" s="109">
        <v>0.19984589581149301</v>
      </c>
      <c r="AJ16" s="109">
        <v>3.1531200962991203E-2</v>
      </c>
      <c r="AK16" s="109" t="s">
        <v>2889</v>
      </c>
    </row>
    <row r="17" spans="1:37">
      <c r="A17" s="88" t="s">
        <v>1917</v>
      </c>
      <c r="B17" s="89" t="s">
        <v>1918</v>
      </c>
      <c r="C17" s="89" t="s">
        <v>26</v>
      </c>
      <c r="D17" s="89" t="s">
        <v>191</v>
      </c>
      <c r="E17" s="90" t="s">
        <v>27</v>
      </c>
      <c r="F17" s="90" t="s">
        <v>269</v>
      </c>
      <c r="G17" s="90" t="s">
        <v>32</v>
      </c>
      <c r="H17" s="109">
        <v>219786</v>
      </c>
      <c r="I17" s="109">
        <v>227844</v>
      </c>
      <c r="J17" s="109">
        <v>228864</v>
      </c>
      <c r="K17" s="109">
        <v>3.6861950941562416E-3</v>
      </c>
      <c r="L17" s="110">
        <f t="shared" si="0"/>
        <v>9078</v>
      </c>
      <c r="M17" s="110">
        <v>9.9890343025992312E-3</v>
      </c>
      <c r="N17" s="110">
        <v>-6.3028392084429896E-3</v>
      </c>
      <c r="O17" s="109">
        <v>78446.927273240595</v>
      </c>
      <c r="P17" s="109">
        <v>32289.16754696452</v>
      </c>
      <c r="Q17" s="109">
        <v>118127.90517979488</v>
      </c>
      <c r="R17" s="109">
        <v>66.408463905155671</v>
      </c>
      <c r="S17" s="109">
        <v>27.334072755983659</v>
      </c>
      <c r="T17" s="109">
        <v>93.742536661139368</v>
      </c>
      <c r="U17" s="110">
        <v>3.1119100733699265</v>
      </c>
      <c r="V17" s="110">
        <v>2.6258749107394581</v>
      </c>
      <c r="W17" s="110">
        <v>-0.15618547810545658</v>
      </c>
      <c r="X17" s="109">
        <v>1.0015584369387973</v>
      </c>
      <c r="Y17" s="109">
        <v>1.0327070062114916</v>
      </c>
      <c r="Z17" s="109">
        <v>1.0163414942678741</v>
      </c>
      <c r="AA17" s="110">
        <v>4025</v>
      </c>
      <c r="AB17" s="110">
        <v>10001</v>
      </c>
      <c r="AC17" s="110">
        <v>1.4847204968944099</v>
      </c>
      <c r="AD17" s="109">
        <v>9.7824595214091994E-2</v>
      </c>
      <c r="AE17" s="109">
        <v>0.210804295692615</v>
      </c>
      <c r="AF17" s="109">
        <v>0.285939869556045</v>
      </c>
      <c r="AG17" s="109">
        <v>5.05660238871177E-2</v>
      </c>
      <c r="AH17" s="109">
        <v>8.2015945226682305E-2</v>
      </c>
      <c r="AI17" s="109">
        <v>0.23163577810036701</v>
      </c>
      <c r="AJ17" s="109">
        <v>4.1213492323079901E-2</v>
      </c>
      <c r="AK17" s="109" t="s">
        <v>2889</v>
      </c>
    </row>
    <row r="18" spans="1:37">
      <c r="A18" s="88" t="s">
        <v>2421</v>
      </c>
      <c r="B18" s="89" t="s">
        <v>2422</v>
      </c>
      <c r="C18" s="89" t="s">
        <v>26</v>
      </c>
      <c r="D18" s="89" t="s">
        <v>191</v>
      </c>
      <c r="E18" s="90" t="s">
        <v>27</v>
      </c>
      <c r="F18" s="90" t="s">
        <v>68</v>
      </c>
      <c r="G18" s="90" t="s">
        <v>48</v>
      </c>
      <c r="H18" s="109">
        <v>185712</v>
      </c>
      <c r="I18" s="109">
        <v>198626</v>
      </c>
      <c r="J18" s="109">
        <v>210423</v>
      </c>
      <c r="K18" s="109">
        <v>1.1421340539958358E-2</v>
      </c>
      <c r="L18" s="110">
        <f t="shared" si="0"/>
        <v>24711</v>
      </c>
      <c r="M18" s="110">
        <v>4.6747024742601617E-3</v>
      </c>
      <c r="N18" s="110">
        <v>6.7466380656981961E-3</v>
      </c>
      <c r="O18" s="109">
        <v>59873.392188464299</v>
      </c>
      <c r="P18" s="109">
        <v>41214.238451084871</v>
      </c>
      <c r="Q18" s="109">
        <v>109335.36936045084</v>
      </c>
      <c r="R18" s="109">
        <v>54.761229178342994</v>
      </c>
      <c r="S18" s="109">
        <v>37.695247834405748</v>
      </c>
      <c r="T18" s="109">
        <v>92.456477012749076</v>
      </c>
      <c r="U18" s="110">
        <v>5.1101141151088427</v>
      </c>
      <c r="V18" s="110">
        <v>4.8664158762048535</v>
      </c>
      <c r="W18" s="110">
        <v>-4.7689392724803874E-2</v>
      </c>
      <c r="X18" s="109">
        <v>0.8746530113703973</v>
      </c>
      <c r="Y18" s="109">
        <v>0.95309214487167737</v>
      </c>
      <c r="Z18" s="109">
        <v>0.91379675133202776</v>
      </c>
      <c r="AA18" s="110">
        <v>7513</v>
      </c>
      <c r="AB18" s="110">
        <v>16918</v>
      </c>
      <c r="AC18" s="110">
        <v>1.2518301610541727</v>
      </c>
      <c r="AD18" s="109">
        <v>0.118119478593279</v>
      </c>
      <c r="AE18" s="109">
        <v>0.23562565465619001</v>
      </c>
      <c r="AF18" s="109">
        <v>0.26653282758883901</v>
      </c>
      <c r="AG18" s="109">
        <v>7.0550213556775696E-2</v>
      </c>
      <c r="AH18" s="109">
        <v>6.4543257461070896E-2</v>
      </c>
      <c r="AI18" s="109">
        <v>0.21205456212936599</v>
      </c>
      <c r="AJ18" s="109">
        <v>3.2574006014480003E-2</v>
      </c>
      <c r="AK18" s="109" t="s">
        <v>2889</v>
      </c>
    </row>
    <row r="19" spans="1:37">
      <c r="A19" s="88" t="s">
        <v>1102</v>
      </c>
      <c r="B19" s="89" t="s">
        <v>1103</v>
      </c>
      <c r="C19" s="89" t="s">
        <v>26</v>
      </c>
      <c r="D19" s="89" t="s">
        <v>191</v>
      </c>
      <c r="E19" s="90" t="s">
        <v>27</v>
      </c>
      <c r="F19" s="90" t="s">
        <v>1104</v>
      </c>
      <c r="G19" s="90" t="s">
        <v>32</v>
      </c>
      <c r="H19" s="109">
        <v>177917</v>
      </c>
      <c r="I19" s="109">
        <v>181406</v>
      </c>
      <c r="J19" s="109">
        <v>184945</v>
      </c>
      <c r="K19" s="109">
        <v>3.5281487863014771E-3</v>
      </c>
      <c r="L19" s="110">
        <f t="shared" si="0"/>
        <v>7028</v>
      </c>
      <c r="M19" s="110">
        <v>6.9812671344449129E-3</v>
      </c>
      <c r="N19" s="110">
        <v>-3.4531183481434358E-3</v>
      </c>
      <c r="O19" s="109">
        <v>59474.791638795126</v>
      </c>
      <c r="P19" s="109">
        <v>30676.345532896765</v>
      </c>
      <c r="Q19" s="109">
        <v>94793.862828308105</v>
      </c>
      <c r="R19" s="109">
        <v>62.741183726753121</v>
      </c>
      <c r="S19" s="109">
        <v>32.361109271871499</v>
      </c>
      <c r="T19" s="109">
        <v>95.102292998624492</v>
      </c>
      <c r="U19" s="110">
        <v>2.8464264700689657</v>
      </c>
      <c r="V19" s="110">
        <v>2.4063895460282212</v>
      </c>
      <c r="W19" s="110">
        <v>-0.15459275996336658</v>
      </c>
      <c r="X19" s="109">
        <v>0.94518011816996972</v>
      </c>
      <c r="Y19" s="109">
        <v>0.98530371219089341</v>
      </c>
      <c r="Z19" s="109">
        <v>0.96566711808632366</v>
      </c>
      <c r="AA19" s="110">
        <v>6133</v>
      </c>
      <c r="AB19" s="110">
        <v>13800</v>
      </c>
      <c r="AC19" s="110">
        <v>1.2501222892548509</v>
      </c>
      <c r="AD19" s="109">
        <v>0.141888952648828</v>
      </c>
      <c r="AE19" s="109">
        <v>0.247366657103712</v>
      </c>
      <c r="AF19" s="109">
        <v>0.267667525162187</v>
      </c>
      <c r="AG19" s="109">
        <v>5.7502298648994199E-2</v>
      </c>
      <c r="AH19" s="109">
        <v>5.33724018522308E-2</v>
      </c>
      <c r="AI19" s="109">
        <v>0.193402521992141</v>
      </c>
      <c r="AJ19" s="109">
        <v>3.87996425919067E-2</v>
      </c>
      <c r="AK19" s="109" t="s">
        <v>2889</v>
      </c>
    </row>
    <row r="20" spans="1:37">
      <c r="A20" s="88" t="s">
        <v>1971</v>
      </c>
      <c r="B20" s="89" t="s">
        <v>1972</v>
      </c>
      <c r="C20" s="89" t="s">
        <v>26</v>
      </c>
      <c r="D20" s="89" t="s">
        <v>191</v>
      </c>
      <c r="E20" s="90" t="s">
        <v>27</v>
      </c>
      <c r="F20" s="90" t="s">
        <v>328</v>
      </c>
      <c r="G20" s="90" t="s">
        <v>32</v>
      </c>
      <c r="H20" s="109">
        <v>186716</v>
      </c>
      <c r="I20" s="109">
        <v>195819</v>
      </c>
      <c r="J20" s="109">
        <v>206970</v>
      </c>
      <c r="K20" s="109">
        <v>9.4062459299344425E-3</v>
      </c>
      <c r="L20" s="110">
        <f t="shared" si="0"/>
        <v>20254</v>
      </c>
      <c r="M20" s="110">
        <v>8.3898178278414282E-3</v>
      </c>
      <c r="N20" s="110">
        <v>1.0164281020930144E-3</v>
      </c>
      <c r="O20" s="109">
        <v>69065.970836223991</v>
      </c>
      <c r="P20" s="109">
        <v>30527.860509284899</v>
      </c>
      <c r="Q20" s="109">
        <v>107376.16865449108</v>
      </c>
      <c r="R20" s="109">
        <v>64.321507930181923</v>
      </c>
      <c r="S20" s="109">
        <v>28.430759722407039</v>
      </c>
      <c r="T20" s="109">
        <v>92.752267652588955</v>
      </c>
      <c r="U20" s="110">
        <v>3.0104031417865236</v>
      </c>
      <c r="V20" s="110">
        <v>2.4516637632935585</v>
      </c>
      <c r="W20" s="110">
        <v>-0.18560284193743606</v>
      </c>
      <c r="X20" s="109">
        <v>0.87715538982735408</v>
      </c>
      <c r="Y20" s="109">
        <v>0.94165830832361797</v>
      </c>
      <c r="Z20" s="109">
        <v>0.90816820674461829</v>
      </c>
      <c r="AA20" s="110">
        <v>4685</v>
      </c>
      <c r="AB20" s="110">
        <v>9101</v>
      </c>
      <c r="AC20" s="110">
        <v>0.94258271077908207</v>
      </c>
      <c r="AD20" s="109">
        <v>0.114395743196702</v>
      </c>
      <c r="AE20" s="109">
        <v>0.21726387196902699</v>
      </c>
      <c r="AF20" s="109">
        <v>0.28959897961104902</v>
      </c>
      <c r="AG20" s="109">
        <v>4.3330132830268202E-2</v>
      </c>
      <c r="AH20" s="109">
        <v>7.5870471454839994E-2</v>
      </c>
      <c r="AI20" s="109">
        <v>0.22362183657250401</v>
      </c>
      <c r="AJ20" s="109">
        <v>3.5918964365610102E-2</v>
      </c>
      <c r="AK20" s="109" t="s">
        <v>2889</v>
      </c>
    </row>
    <row r="21" spans="1:37">
      <c r="A21" s="88" t="s">
        <v>1439</v>
      </c>
      <c r="B21" s="89" t="s">
        <v>1440</v>
      </c>
      <c r="C21" s="89" t="s">
        <v>26</v>
      </c>
      <c r="D21" s="89" t="s">
        <v>191</v>
      </c>
      <c r="E21" s="90" t="s">
        <v>27</v>
      </c>
      <c r="F21" s="90" t="s">
        <v>1104</v>
      </c>
      <c r="G21" s="90" t="s">
        <v>32</v>
      </c>
      <c r="H21" s="109">
        <v>258483</v>
      </c>
      <c r="I21" s="109">
        <v>269448</v>
      </c>
      <c r="J21" s="109">
        <v>286277</v>
      </c>
      <c r="K21" s="109">
        <v>9.3277755760909908E-3</v>
      </c>
      <c r="L21" s="110">
        <f t="shared" si="0"/>
        <v>27794</v>
      </c>
      <c r="M21" s="110">
        <v>8.213938149551181E-3</v>
      </c>
      <c r="N21" s="110">
        <v>1.1138374265398099E-3</v>
      </c>
      <c r="O21" s="109">
        <v>94429.825394287545</v>
      </c>
      <c r="P21" s="109">
        <v>42820.324561216847</v>
      </c>
      <c r="Q21" s="109">
        <v>149026.8500444956</v>
      </c>
      <c r="R21" s="109">
        <v>63.36430338968664</v>
      </c>
      <c r="S21" s="109">
        <v>28.733295072956178</v>
      </c>
      <c r="T21" s="109">
        <v>92.097598462642722</v>
      </c>
      <c r="U21" s="110">
        <v>3.2772780667778667</v>
      </c>
      <c r="V21" s="110">
        <v>2.8243374550904887</v>
      </c>
      <c r="W21" s="110">
        <v>-0.13820634149994396</v>
      </c>
      <c r="X21" s="109">
        <v>0.9698813973637832</v>
      </c>
      <c r="Y21" s="109">
        <v>0.98883498870044728</v>
      </c>
      <c r="Z21" s="109">
        <v>0.97929334781899835</v>
      </c>
      <c r="AA21" s="110">
        <v>7133</v>
      </c>
      <c r="AB21" s="110">
        <v>13415</v>
      </c>
      <c r="AC21" s="110">
        <v>0.88069535959624279</v>
      </c>
      <c r="AD21" s="109">
        <v>0.146820200632474</v>
      </c>
      <c r="AE21" s="109">
        <v>0.23347570937282999</v>
      </c>
      <c r="AF21" s="109">
        <v>0.27863649770147503</v>
      </c>
      <c r="AG21" s="109">
        <v>4.4544854366547301E-2</v>
      </c>
      <c r="AH21" s="109">
        <v>6.1839817290505E-2</v>
      </c>
      <c r="AI21" s="109">
        <v>0.19954276926724901</v>
      </c>
      <c r="AJ21" s="109">
        <v>3.5140151368919001E-2</v>
      </c>
      <c r="AK21" s="109" t="s">
        <v>2889</v>
      </c>
    </row>
    <row r="22" spans="1:37">
      <c r="A22" s="88" t="s">
        <v>2641</v>
      </c>
      <c r="B22" s="89" t="s">
        <v>2642</v>
      </c>
      <c r="C22" s="89" t="s">
        <v>26</v>
      </c>
      <c r="D22" s="89" t="s">
        <v>191</v>
      </c>
      <c r="E22" s="90" t="s">
        <v>2611</v>
      </c>
      <c r="F22" s="90" t="s">
        <v>2643</v>
      </c>
      <c r="G22" s="90" t="s">
        <v>300</v>
      </c>
      <c r="H22" s="109">
        <v>172686</v>
      </c>
      <c r="I22" s="109">
        <v>180558</v>
      </c>
      <c r="J22" s="109">
        <v>181289</v>
      </c>
      <c r="K22" s="109">
        <v>4.4295567541456915E-3</v>
      </c>
      <c r="L22" s="110">
        <f t="shared" si="0"/>
        <v>8603</v>
      </c>
      <c r="M22" s="110">
        <v>1.0303932416055206E-2</v>
      </c>
      <c r="N22" s="110">
        <v>-5.8743756619095144E-3</v>
      </c>
      <c r="O22" s="109">
        <v>63263.251008746316</v>
      </c>
      <c r="P22" s="109">
        <v>23818.495084854621</v>
      </c>
      <c r="Q22" s="109">
        <v>94207.253906399041</v>
      </c>
      <c r="R22" s="109">
        <v>67.153269398556532</v>
      </c>
      <c r="S22" s="109">
        <v>25.283079696304306</v>
      </c>
      <c r="T22" s="109">
        <v>92.436349094860773</v>
      </c>
      <c r="U22" s="110">
        <v>6.4286989027599217</v>
      </c>
      <c r="V22" s="110">
        <v>6.3847471064138936</v>
      </c>
      <c r="W22" s="110">
        <v>-6.8368105289795143E-3</v>
      </c>
      <c r="X22" s="109">
        <v>1.1840796987729048</v>
      </c>
      <c r="Y22" s="109">
        <v>1.1716493275719371</v>
      </c>
      <c r="Z22" s="109">
        <v>1.1784765904773828</v>
      </c>
      <c r="AA22" s="110"/>
      <c r="AB22" s="110"/>
      <c r="AC22" s="110"/>
      <c r="AD22" s="109">
        <v>3.6949586944964002E-2</v>
      </c>
      <c r="AE22" s="109">
        <v>0.111997445895861</v>
      </c>
      <c r="AF22" s="109">
        <v>0.22603580870044299</v>
      </c>
      <c r="AG22" s="109">
        <v>7.8142460080302095E-2</v>
      </c>
      <c r="AH22" s="109">
        <v>8.1223456237246403E-2</v>
      </c>
      <c r="AI22" s="109">
        <v>0.30524116830965897</v>
      </c>
      <c r="AJ22" s="109">
        <v>0.160410073831524</v>
      </c>
      <c r="AK22" s="109" t="s">
        <v>2888</v>
      </c>
    </row>
    <row r="23" spans="1:37">
      <c r="A23" s="88" t="s">
        <v>2644</v>
      </c>
      <c r="B23" s="89" t="s">
        <v>2645</v>
      </c>
      <c r="C23" s="89" t="s">
        <v>26</v>
      </c>
      <c r="D23" s="89" t="s">
        <v>191</v>
      </c>
      <c r="E23" s="90" t="s">
        <v>2611</v>
      </c>
      <c r="F23" s="90" t="s">
        <v>2643</v>
      </c>
      <c r="G23" s="90" t="s">
        <v>300</v>
      </c>
      <c r="H23" s="109">
        <v>210224</v>
      </c>
      <c r="I23" s="109">
        <v>214795</v>
      </c>
      <c r="J23" s="109">
        <v>215613</v>
      </c>
      <c r="K23" s="109">
        <v>2.3036953619059997E-3</v>
      </c>
      <c r="L23" s="110">
        <f t="shared" si="0"/>
        <v>5389</v>
      </c>
      <c r="M23" s="110">
        <v>1.0429612057559323E-2</v>
      </c>
      <c r="N23" s="110">
        <v>-8.1259166956533235E-3</v>
      </c>
      <c r="O23" s="109">
        <v>73259.86916916215</v>
      </c>
      <c r="P23" s="109">
        <v>27319.415637460868</v>
      </c>
      <c r="Q23" s="109">
        <v>115033.71519337698</v>
      </c>
      <c r="R23" s="109">
        <v>63.685563007340008</v>
      </c>
      <c r="S23" s="109">
        <v>23.749050955657367</v>
      </c>
      <c r="T23" s="109">
        <v>87.434613962997361</v>
      </c>
      <c r="U23" s="110">
        <v>5.9860260531939593</v>
      </c>
      <c r="V23" s="110">
        <v>6.0727852453422875</v>
      </c>
      <c r="W23" s="110">
        <v>1.4493620872571401E-2</v>
      </c>
      <c r="X23" s="109">
        <v>1.0769350908958151</v>
      </c>
      <c r="Y23" s="109">
        <v>1.0930879457167615</v>
      </c>
      <c r="Z23" s="109">
        <v>1.084418635018263</v>
      </c>
      <c r="AA23" s="110"/>
      <c r="AB23" s="110"/>
      <c r="AC23" s="110"/>
      <c r="AD23" s="109">
        <v>5.1697508413554097E-2</v>
      </c>
      <c r="AE23" s="109">
        <v>0.129309643843914</v>
      </c>
      <c r="AF23" s="109">
        <v>0.22065543805461499</v>
      </c>
      <c r="AG23" s="109">
        <v>6.8649494763749194E-2</v>
      </c>
      <c r="AH23" s="109">
        <v>8.1053717460303099E-2</v>
      </c>
      <c r="AI23" s="109">
        <v>0.304769801543262</v>
      </c>
      <c r="AJ23" s="109">
        <v>0.14386439592060199</v>
      </c>
      <c r="AK23" s="109" t="s">
        <v>2888</v>
      </c>
    </row>
    <row r="24" spans="1:37">
      <c r="A24" s="88" t="s">
        <v>2650</v>
      </c>
      <c r="B24" s="89" t="s">
        <v>2651</v>
      </c>
      <c r="C24" s="89" t="s">
        <v>26</v>
      </c>
      <c r="D24" s="89" t="s">
        <v>191</v>
      </c>
      <c r="E24" s="90" t="s">
        <v>2611</v>
      </c>
      <c r="F24" s="90" t="s">
        <v>2643</v>
      </c>
      <c r="G24" s="90" t="s">
        <v>300</v>
      </c>
      <c r="H24" s="109">
        <v>197394</v>
      </c>
      <c r="I24" s="109">
        <v>202993</v>
      </c>
      <c r="J24" s="109">
        <v>213402</v>
      </c>
      <c r="K24" s="109">
        <v>7.1139098960006919E-3</v>
      </c>
      <c r="L24" s="110">
        <f t="shared" si="0"/>
        <v>16008</v>
      </c>
      <c r="M24" s="110">
        <v>1.0983217300860826E-2</v>
      </c>
      <c r="N24" s="110">
        <v>-3.8693074048601339E-3</v>
      </c>
      <c r="O24" s="109">
        <v>77274.013452483705</v>
      </c>
      <c r="P24" s="109">
        <v>27734.4057487149</v>
      </c>
      <c r="Q24" s="109">
        <v>108393.58079880137</v>
      </c>
      <c r="R24" s="109">
        <v>71.290211913857377</v>
      </c>
      <c r="S24" s="109">
        <v>25.586760345333655</v>
      </c>
      <c r="T24" s="109">
        <v>96.876972259190978</v>
      </c>
      <c r="U24" s="110">
        <v>4.8486417109993596</v>
      </c>
      <c r="V24" s="110">
        <v>4.6421099339362319</v>
      </c>
      <c r="W24" s="110">
        <v>-4.2595800921854284E-2</v>
      </c>
      <c r="X24" s="109">
        <v>1.0315639168194717</v>
      </c>
      <c r="Y24" s="109">
        <v>1.0010019842848257</v>
      </c>
      <c r="Z24" s="109">
        <v>1.0168611242890002</v>
      </c>
      <c r="AA24" s="110"/>
      <c r="AB24" s="110"/>
      <c r="AC24" s="110"/>
      <c r="AD24" s="109">
        <v>5.42024085157558E-2</v>
      </c>
      <c r="AE24" s="109">
        <v>0.13188183397462599</v>
      </c>
      <c r="AF24" s="109">
        <v>0.23714038049688499</v>
      </c>
      <c r="AG24" s="109">
        <v>5.5331565806011902E-2</v>
      </c>
      <c r="AH24" s="109">
        <v>5.8716096285687101E-2</v>
      </c>
      <c r="AI24" s="109">
        <v>0.31623201795696498</v>
      </c>
      <c r="AJ24" s="109">
        <v>0.146495696964069</v>
      </c>
      <c r="AK24" s="109" t="s">
        <v>2888</v>
      </c>
    </row>
    <row r="25" spans="1:37">
      <c r="A25" s="88" t="s">
        <v>1021</v>
      </c>
      <c r="B25" s="89" t="s">
        <v>1022</v>
      </c>
      <c r="C25" s="89" t="s">
        <v>26</v>
      </c>
      <c r="D25" s="89" t="s">
        <v>191</v>
      </c>
      <c r="E25" s="90" t="s">
        <v>27</v>
      </c>
      <c r="F25" s="90" t="s">
        <v>58</v>
      </c>
      <c r="G25" s="90" t="s">
        <v>42</v>
      </c>
      <c r="H25" s="109">
        <v>161935</v>
      </c>
      <c r="I25" s="109">
        <v>167675</v>
      </c>
      <c r="J25" s="109">
        <v>178217</v>
      </c>
      <c r="K25" s="109">
        <v>8.7477571059910719E-3</v>
      </c>
      <c r="L25" s="110">
        <f t="shared" si="0"/>
        <v>16282</v>
      </c>
      <c r="M25" s="110">
        <v>-7.1326114913239369E-4</v>
      </c>
      <c r="N25" s="110">
        <v>9.4610182551234656E-3</v>
      </c>
      <c r="O25" s="109">
        <v>49074.950592239373</v>
      </c>
      <c r="P25" s="109">
        <v>44847.535648122554</v>
      </c>
      <c r="Q25" s="109">
        <v>84294.513759638066</v>
      </c>
      <c r="R25" s="109">
        <v>58.218439615387474</v>
      </c>
      <c r="S25" s="109">
        <v>53.203386137327094</v>
      </c>
      <c r="T25" s="109">
        <v>111.42182575271433</v>
      </c>
      <c r="U25" s="110">
        <v>5.4135844573719689</v>
      </c>
      <c r="V25" s="110">
        <v>5.8665303089101375</v>
      </c>
      <c r="W25" s="110">
        <v>8.3668381846591103E-2</v>
      </c>
      <c r="X25" s="109">
        <v>0.90422241255812674</v>
      </c>
      <c r="Y25" s="109">
        <v>0.88067904503803651</v>
      </c>
      <c r="Z25" s="109">
        <v>0.8923116643266491</v>
      </c>
      <c r="AA25" s="110">
        <v>7186</v>
      </c>
      <c r="AB25" s="110">
        <v>16898</v>
      </c>
      <c r="AC25" s="110">
        <v>1.3515168382966878</v>
      </c>
      <c r="AD25" s="109">
        <v>9.1365607426053E-2</v>
      </c>
      <c r="AE25" s="109">
        <v>0.20091766622920901</v>
      </c>
      <c r="AF25" s="109">
        <v>0.25890334229491901</v>
      </c>
      <c r="AG25" s="109">
        <v>7.7166738722456205E-2</v>
      </c>
      <c r="AH25" s="109">
        <v>6.2617490193811604E-2</v>
      </c>
      <c r="AI25" s="109">
        <v>0.24697055309368901</v>
      </c>
      <c r="AJ25" s="109">
        <v>6.20586020398625E-2</v>
      </c>
      <c r="AK25" s="109" t="s">
        <v>2891</v>
      </c>
    </row>
    <row r="26" spans="1:37">
      <c r="A26" s="88" t="s">
        <v>1149</v>
      </c>
      <c r="B26" s="89" t="s">
        <v>1150</v>
      </c>
      <c r="C26" s="89" t="s">
        <v>190</v>
      </c>
      <c r="D26" s="89" t="s">
        <v>191</v>
      </c>
      <c r="E26" s="90" t="s">
        <v>27</v>
      </c>
      <c r="F26" s="90" t="s">
        <v>198</v>
      </c>
      <c r="G26" s="90" t="s">
        <v>33</v>
      </c>
      <c r="H26" s="109">
        <v>417647</v>
      </c>
      <c r="I26" s="109">
        <v>457839</v>
      </c>
      <c r="J26" s="109">
        <v>507526</v>
      </c>
      <c r="K26" s="109">
        <v>1.7877131445981798E-2</v>
      </c>
      <c r="L26" s="110">
        <f t="shared" si="0"/>
        <v>89879</v>
      </c>
      <c r="M26" s="110">
        <v>6.4705277102565795E-3</v>
      </c>
      <c r="N26" s="110">
        <v>1.1406603735725218E-2</v>
      </c>
      <c r="O26" s="109">
        <v>171279.96086650764</v>
      </c>
      <c r="P26" s="109">
        <v>86552.090406491843</v>
      </c>
      <c r="Q26" s="109">
        <v>249693.94872700056</v>
      </c>
      <c r="R26" s="109">
        <v>68.595959869966336</v>
      </c>
      <c r="S26" s="109">
        <v>34.663271115601759</v>
      </c>
      <c r="T26" s="109">
        <v>103.25923098556807</v>
      </c>
      <c r="U26" s="110">
        <v>5.4637185111220825</v>
      </c>
      <c r="V26" s="110">
        <v>5.1676689921077505</v>
      </c>
      <c r="W26" s="110">
        <v>-5.4184621409702226E-2</v>
      </c>
      <c r="X26" s="109">
        <v>0.86125689491795965</v>
      </c>
      <c r="Y26" s="109">
        <v>0.86473002641510832</v>
      </c>
      <c r="Z26" s="109">
        <v>0.86301846703991636</v>
      </c>
      <c r="AA26" s="110">
        <v>13611</v>
      </c>
      <c r="AB26" s="110">
        <v>28634</v>
      </c>
      <c r="AC26" s="110">
        <v>1.1037396223642642</v>
      </c>
      <c r="AD26" s="109">
        <v>0.10404782680855799</v>
      </c>
      <c r="AE26" s="109">
        <v>0.22343890825419799</v>
      </c>
      <c r="AF26" s="109">
        <v>0.25605066864498</v>
      </c>
      <c r="AG26" s="109">
        <v>6.4526210626523903E-2</v>
      </c>
      <c r="AH26" s="109">
        <v>4.3118896842235702E-2</v>
      </c>
      <c r="AI26" s="109">
        <v>0.239699268083819</v>
      </c>
      <c r="AJ26" s="109">
        <v>6.9118220739685293E-2</v>
      </c>
      <c r="AK26" s="109" t="s">
        <v>2891</v>
      </c>
    </row>
    <row r="27" spans="1:37">
      <c r="A27" s="88" t="s">
        <v>1053</v>
      </c>
      <c r="B27" s="89" t="s">
        <v>1054</v>
      </c>
      <c r="C27" s="89" t="s">
        <v>26</v>
      </c>
      <c r="D27" s="89" t="s">
        <v>191</v>
      </c>
      <c r="E27" s="90" t="s">
        <v>27</v>
      </c>
      <c r="F27" s="90" t="s">
        <v>503</v>
      </c>
      <c r="G27" s="90" t="s">
        <v>29</v>
      </c>
      <c r="H27" s="109">
        <v>198351</v>
      </c>
      <c r="I27" s="109">
        <v>201792</v>
      </c>
      <c r="J27" s="109">
        <v>206555</v>
      </c>
      <c r="K27" s="109">
        <v>3.6912078098181311E-3</v>
      </c>
      <c r="L27" s="110">
        <f t="shared" si="0"/>
        <v>8204</v>
      </c>
      <c r="M27" s="110">
        <v>-1.1774680869605092E-3</v>
      </c>
      <c r="N27" s="110">
        <v>4.8686758967786403E-3</v>
      </c>
      <c r="O27" s="109">
        <v>54122.498048833077</v>
      </c>
      <c r="P27" s="109">
        <v>51807.037857294396</v>
      </c>
      <c r="Q27" s="109">
        <v>100625.46409387254</v>
      </c>
      <c r="R27" s="109">
        <v>53.786085397174134</v>
      </c>
      <c r="S27" s="109">
        <v>51.485017558740509</v>
      </c>
      <c r="T27" s="109">
        <v>105.27110295591453</v>
      </c>
      <c r="U27" s="110">
        <v>4.4488358223368873</v>
      </c>
      <c r="V27" s="110">
        <v>4.4473554880083528</v>
      </c>
      <c r="W27" s="110">
        <v>-3.3274645045385594E-4</v>
      </c>
      <c r="X27" s="109">
        <v>1.0047302829677702</v>
      </c>
      <c r="Y27" s="109">
        <v>0.9936319692511939</v>
      </c>
      <c r="Z27" s="109">
        <v>0.99905163824327237</v>
      </c>
      <c r="AA27" s="110">
        <v>8849</v>
      </c>
      <c r="AB27" s="110">
        <v>18308</v>
      </c>
      <c r="AC27" s="110">
        <v>1.0689343428636002</v>
      </c>
      <c r="AD27" s="109">
        <v>6.8609251113441502E-2</v>
      </c>
      <c r="AE27" s="109">
        <v>0.16890521769551001</v>
      </c>
      <c r="AF27" s="109">
        <v>0.25848593052565499</v>
      </c>
      <c r="AG27" s="109">
        <v>7.2880568269680202E-2</v>
      </c>
      <c r="AH27" s="109">
        <v>8.5430047217709207E-2</v>
      </c>
      <c r="AI27" s="109">
        <v>0.268430780535305</v>
      </c>
      <c r="AJ27" s="109">
        <v>7.7258204642699405E-2</v>
      </c>
      <c r="AK27" s="109" t="s">
        <v>2891</v>
      </c>
    </row>
    <row r="28" spans="1:37">
      <c r="A28" s="88" t="s">
        <v>2471</v>
      </c>
      <c r="B28" s="89" t="s">
        <v>2472</v>
      </c>
      <c r="C28" s="89" t="s">
        <v>26</v>
      </c>
      <c r="D28" s="89" t="s">
        <v>191</v>
      </c>
      <c r="E28" s="90" t="s">
        <v>27</v>
      </c>
      <c r="F28" s="90" t="s">
        <v>180</v>
      </c>
      <c r="G28" s="90" t="s">
        <v>33</v>
      </c>
      <c r="H28" s="109">
        <v>187253</v>
      </c>
      <c r="I28" s="109">
        <v>192582</v>
      </c>
      <c r="J28" s="109">
        <v>194858</v>
      </c>
      <c r="K28" s="109">
        <v>3.6256882848717531E-3</v>
      </c>
      <c r="L28" s="110">
        <f t="shared" si="0"/>
        <v>7605</v>
      </c>
      <c r="M28" s="110">
        <v>4.5234762491268565E-3</v>
      </c>
      <c r="N28" s="110">
        <v>-8.9778796425510343E-4</v>
      </c>
      <c r="O28" s="109">
        <v>58085.170642340272</v>
      </c>
      <c r="P28" s="109">
        <v>41491.642074175812</v>
      </c>
      <c r="Q28" s="109">
        <v>95281.187283483887</v>
      </c>
      <c r="R28" s="109">
        <v>60.961845982799588</v>
      </c>
      <c r="S28" s="109">
        <v>43.546520837034123</v>
      </c>
      <c r="T28" s="109">
        <v>104.50836681983404</v>
      </c>
      <c r="U28" s="110">
        <v>4.7951892686711899</v>
      </c>
      <c r="V28" s="110">
        <v>4.2210398606949706</v>
      </c>
      <c r="W28" s="110">
        <v>-0.11973446214675143</v>
      </c>
      <c r="X28" s="109">
        <v>0.95987793516749076</v>
      </c>
      <c r="Y28" s="109">
        <v>0.94808580657475439</v>
      </c>
      <c r="Z28" s="109">
        <v>0.95388244479866602</v>
      </c>
      <c r="AA28" s="110">
        <v>6789</v>
      </c>
      <c r="AB28" s="110">
        <v>13769</v>
      </c>
      <c r="AC28" s="110">
        <v>1.0281337457652082</v>
      </c>
      <c r="AD28" s="109">
        <v>6.7635167678542704E-2</v>
      </c>
      <c r="AE28" s="109">
        <v>0.17420350429076001</v>
      </c>
      <c r="AF28" s="109">
        <v>0.24268538190462099</v>
      </c>
      <c r="AG28" s="109">
        <v>8.14692182414542E-2</v>
      </c>
      <c r="AH28" s="109">
        <v>7.2748018176274104E-2</v>
      </c>
      <c r="AI28" s="109">
        <v>0.28256922878458102</v>
      </c>
      <c r="AJ28" s="109">
        <v>7.8689480923767E-2</v>
      </c>
      <c r="AK28" s="109" t="s">
        <v>2891</v>
      </c>
    </row>
    <row r="29" spans="1:37">
      <c r="A29" s="88" t="s">
        <v>683</v>
      </c>
      <c r="B29" s="89" t="s">
        <v>684</v>
      </c>
      <c r="C29" s="89" t="s">
        <v>26</v>
      </c>
      <c r="D29" s="89" t="s">
        <v>191</v>
      </c>
      <c r="E29" s="90" t="s">
        <v>27</v>
      </c>
      <c r="F29" s="90" t="s">
        <v>398</v>
      </c>
      <c r="G29" s="90" t="s">
        <v>42</v>
      </c>
      <c r="H29" s="109">
        <v>289080</v>
      </c>
      <c r="I29" s="109">
        <v>302980</v>
      </c>
      <c r="J29" s="109">
        <v>321963</v>
      </c>
      <c r="K29" s="109">
        <v>9.8420415871340872E-3</v>
      </c>
      <c r="L29" s="110">
        <f t="shared" si="0"/>
        <v>32883</v>
      </c>
      <c r="M29" s="110">
        <v>-1.90233944008944E-3</v>
      </c>
      <c r="N29" s="110">
        <v>1.1744381027223527E-2</v>
      </c>
      <c r="O29" s="109">
        <v>77969.253938570037</v>
      </c>
      <c r="P29" s="109">
        <v>82469.933859446348</v>
      </c>
      <c r="Q29" s="109">
        <v>161523.81220198362</v>
      </c>
      <c r="R29" s="109">
        <v>48.27105853660165</v>
      </c>
      <c r="S29" s="109">
        <v>51.057446413113794</v>
      </c>
      <c r="T29" s="109">
        <v>99.328504949715679</v>
      </c>
      <c r="U29" s="110">
        <v>4.9720751475531699</v>
      </c>
      <c r="V29" s="110">
        <v>5.0420868058431827</v>
      </c>
      <c r="W29" s="110">
        <v>1.4080973479346249E-2</v>
      </c>
      <c r="X29" s="109">
        <v>0.89672838912248909</v>
      </c>
      <c r="Y29" s="109">
        <v>0.88609428920431976</v>
      </c>
      <c r="Z29" s="109">
        <v>0.89112855126010715</v>
      </c>
      <c r="AA29" s="110">
        <v>14748</v>
      </c>
      <c r="AB29" s="110">
        <v>29721</v>
      </c>
      <c r="AC29" s="110">
        <v>1.0152563059397886</v>
      </c>
      <c r="AD29" s="109">
        <v>6.4812918092870694E-2</v>
      </c>
      <c r="AE29" s="109">
        <v>0.18314599535804901</v>
      </c>
      <c r="AF29" s="109">
        <v>0.26143979840744203</v>
      </c>
      <c r="AG29" s="109">
        <v>0.115286653602995</v>
      </c>
      <c r="AH29" s="109">
        <v>7.72230863026791E-2</v>
      </c>
      <c r="AI29" s="109">
        <v>0.24129477450627601</v>
      </c>
      <c r="AJ29" s="109">
        <v>5.6796773729686903E-2</v>
      </c>
      <c r="AK29" s="109" t="s">
        <v>2891</v>
      </c>
    </row>
    <row r="30" spans="1:37">
      <c r="A30" s="88" t="s">
        <v>1519</v>
      </c>
      <c r="B30" s="89" t="s">
        <v>1520</v>
      </c>
      <c r="C30" s="89" t="s">
        <v>26</v>
      </c>
      <c r="D30" s="89" t="s">
        <v>191</v>
      </c>
      <c r="E30" s="90" t="s">
        <v>27</v>
      </c>
      <c r="F30" s="90" t="s">
        <v>180</v>
      </c>
      <c r="G30" s="90" t="s">
        <v>33</v>
      </c>
      <c r="H30" s="109">
        <v>243601</v>
      </c>
      <c r="I30" s="109">
        <v>256592</v>
      </c>
      <c r="J30" s="109">
        <v>258750</v>
      </c>
      <c r="K30" s="109">
        <v>5.4996774288587069E-3</v>
      </c>
      <c r="L30" s="110">
        <f t="shared" si="0"/>
        <v>15149</v>
      </c>
      <c r="M30" s="110">
        <v>3.6226326351966875E-3</v>
      </c>
      <c r="N30" s="110">
        <v>1.8770447936620194E-3</v>
      </c>
      <c r="O30" s="109">
        <v>79105.508903600727</v>
      </c>
      <c r="P30" s="109">
        <v>55911.285362264753</v>
      </c>
      <c r="Q30" s="109">
        <v>123733.20573413454</v>
      </c>
      <c r="R30" s="109">
        <v>63.932319892830293</v>
      </c>
      <c r="S30" s="109">
        <v>45.186969035944401</v>
      </c>
      <c r="T30" s="109">
        <v>109.11928892877462</v>
      </c>
      <c r="U30" s="110">
        <v>4.6612838881759986</v>
      </c>
      <c r="V30" s="110">
        <v>3.9123812405172567</v>
      </c>
      <c r="W30" s="110">
        <v>-0.16066445760972395</v>
      </c>
      <c r="X30" s="109">
        <v>1.0007867030895778</v>
      </c>
      <c r="Y30" s="109">
        <v>0.94214757463004573</v>
      </c>
      <c r="Z30" s="109">
        <v>0.97168276545108834</v>
      </c>
      <c r="AA30" s="110">
        <v>8731</v>
      </c>
      <c r="AB30" s="110">
        <v>17350</v>
      </c>
      <c r="AC30" s="110">
        <v>0.98717214522964158</v>
      </c>
      <c r="AD30" s="109">
        <v>6.0140168178852697E-2</v>
      </c>
      <c r="AE30" s="109">
        <v>0.15760146641263501</v>
      </c>
      <c r="AF30" s="109">
        <v>0.26208369881535798</v>
      </c>
      <c r="AG30" s="109">
        <v>8.1827581032261995E-2</v>
      </c>
      <c r="AH30" s="109">
        <v>7.0973123414294695E-2</v>
      </c>
      <c r="AI30" s="109">
        <v>0.27168248714010201</v>
      </c>
      <c r="AJ30" s="109">
        <v>9.5691475006495302E-2</v>
      </c>
      <c r="AK30" s="109" t="s">
        <v>2891</v>
      </c>
    </row>
    <row r="31" spans="1:37">
      <c r="A31" s="88" t="s">
        <v>1691</v>
      </c>
      <c r="B31" s="89" t="s">
        <v>1692</v>
      </c>
      <c r="C31" s="89" t="s">
        <v>574</v>
      </c>
      <c r="D31" s="89" t="s">
        <v>191</v>
      </c>
      <c r="E31" s="90" t="s">
        <v>27</v>
      </c>
      <c r="F31" s="90" t="s">
        <v>382</v>
      </c>
      <c r="G31" s="90" t="s">
        <v>33</v>
      </c>
      <c r="H31" s="111">
        <v>253270</v>
      </c>
      <c r="I31" s="111">
        <v>266909</v>
      </c>
      <c r="J31" s="111">
        <v>272976</v>
      </c>
      <c r="K31" s="109">
        <v>6.8348668937414647E-3</v>
      </c>
      <c r="L31" s="110">
        <f t="shared" si="0"/>
        <v>19706</v>
      </c>
      <c r="M31" s="110">
        <v>3.6759750139991887E-4</v>
      </c>
      <c r="N31" s="110">
        <v>6.4672693923415459E-3</v>
      </c>
      <c r="O31" s="109">
        <v>75979.605751433584</v>
      </c>
      <c r="P31" s="109">
        <v>67960.714554913779</v>
      </c>
      <c r="Q31" s="109">
        <v>129035.67969365262</v>
      </c>
      <c r="R31" s="109">
        <v>58.882633029731771</v>
      </c>
      <c r="S31" s="109">
        <v>52.668157145575002</v>
      </c>
      <c r="T31" s="109">
        <v>111.55079017530664</v>
      </c>
      <c r="U31" s="110">
        <v>5.0672778024941669</v>
      </c>
      <c r="V31" s="110">
        <v>4.5811542967635113</v>
      </c>
      <c r="W31" s="110">
        <v>-9.5933857325008032E-2</v>
      </c>
      <c r="X31" s="109">
        <v>1.0512445208572725</v>
      </c>
      <c r="Y31" s="109">
        <v>0.96091146114814985</v>
      </c>
      <c r="Z31" s="109">
        <v>1.0057996938322984</v>
      </c>
      <c r="AA31" s="110">
        <v>11559</v>
      </c>
      <c r="AB31" s="110">
        <v>22631</v>
      </c>
      <c r="AC31" s="110">
        <v>0.95786832771000952</v>
      </c>
      <c r="AD31" s="109">
        <v>4.3851623697013002E-2</v>
      </c>
      <c r="AE31" s="109">
        <v>0.142389150237135</v>
      </c>
      <c r="AF31" s="109">
        <v>0.25033409586343203</v>
      </c>
      <c r="AG31" s="109">
        <v>8.7224461984008198E-2</v>
      </c>
      <c r="AH31" s="109">
        <v>7.1407793850021203E-2</v>
      </c>
      <c r="AI31" s="109">
        <v>0.286432849716594</v>
      </c>
      <c r="AJ31" s="109">
        <v>0.118360024651796</v>
      </c>
      <c r="AK31" s="109" t="s">
        <v>2891</v>
      </c>
    </row>
    <row r="32" spans="1:37">
      <c r="A32" s="88" t="s">
        <v>1607</v>
      </c>
      <c r="B32" s="89" t="s">
        <v>1608</v>
      </c>
      <c r="C32" s="89" t="s">
        <v>26</v>
      </c>
      <c r="D32" s="89" t="s">
        <v>191</v>
      </c>
      <c r="E32" s="90" t="s">
        <v>27</v>
      </c>
      <c r="F32" s="90" t="s">
        <v>47</v>
      </c>
      <c r="G32" s="90" t="s">
        <v>48</v>
      </c>
      <c r="H32" s="109">
        <v>213017</v>
      </c>
      <c r="I32" s="109">
        <v>219366</v>
      </c>
      <c r="J32" s="109">
        <v>223777</v>
      </c>
      <c r="K32" s="109">
        <v>4.4898717262702448E-3</v>
      </c>
      <c r="L32" s="110">
        <f t="shared" si="0"/>
        <v>10760</v>
      </c>
      <c r="M32" s="110">
        <v>3.1688580569495528E-3</v>
      </c>
      <c r="N32" s="110">
        <v>1.321013669320692E-3</v>
      </c>
      <c r="O32" s="109">
        <v>65330.363461192705</v>
      </c>
      <c r="P32" s="109">
        <v>48523.421869578204</v>
      </c>
      <c r="Q32" s="109">
        <v>109923.2146692291</v>
      </c>
      <c r="R32" s="109">
        <v>59.432726433427973</v>
      </c>
      <c r="S32" s="109">
        <v>44.143015663788994</v>
      </c>
      <c r="T32" s="109">
        <v>103.57574209721709</v>
      </c>
      <c r="U32" s="110">
        <v>4.5507240172914942</v>
      </c>
      <c r="V32" s="110">
        <v>3.9669762841730187</v>
      </c>
      <c r="W32" s="110">
        <v>-0.12827579323650376</v>
      </c>
      <c r="X32" s="109">
        <v>0.95388399386436706</v>
      </c>
      <c r="Y32" s="109">
        <v>0.98024320141472154</v>
      </c>
      <c r="Z32" s="109">
        <v>0.96723032588570046</v>
      </c>
      <c r="AA32" s="110">
        <v>7931</v>
      </c>
      <c r="AB32" s="110">
        <v>15092</v>
      </c>
      <c r="AC32" s="110">
        <v>0.90291262135922334</v>
      </c>
      <c r="AD32" s="109">
        <v>7.7583827889991894E-2</v>
      </c>
      <c r="AE32" s="109">
        <v>0.18088962382350701</v>
      </c>
      <c r="AF32" s="109">
        <v>0.26048097986358798</v>
      </c>
      <c r="AG32" s="109">
        <v>7.8074496546586006E-2</v>
      </c>
      <c r="AH32" s="109">
        <v>9.18436567209171E-2</v>
      </c>
      <c r="AI32" s="109">
        <v>0.25480546386999903</v>
      </c>
      <c r="AJ32" s="109">
        <v>5.6321951285411197E-2</v>
      </c>
      <c r="AK32" s="109" t="s">
        <v>2891</v>
      </c>
    </row>
    <row r="33" spans="1:37">
      <c r="A33" s="88" t="s">
        <v>572</v>
      </c>
      <c r="B33" s="89" t="s">
        <v>573</v>
      </c>
      <c r="C33" s="89" t="s">
        <v>574</v>
      </c>
      <c r="D33" s="89" t="s">
        <v>191</v>
      </c>
      <c r="E33" s="90" t="s">
        <v>27</v>
      </c>
      <c r="F33" s="90" t="s">
        <v>391</v>
      </c>
      <c r="G33" s="90" t="s">
        <v>61</v>
      </c>
      <c r="H33" s="109">
        <v>288057</v>
      </c>
      <c r="I33" s="109">
        <v>294724</v>
      </c>
      <c r="J33" s="109">
        <v>297068</v>
      </c>
      <c r="K33" s="109">
        <v>2.8041690387630158E-3</v>
      </c>
      <c r="L33" s="110">
        <f t="shared" si="0"/>
        <v>9011</v>
      </c>
      <c r="M33" s="110">
        <v>4.3127436045438117E-3</v>
      </c>
      <c r="N33" s="110">
        <v>-1.5085745657807959E-3</v>
      </c>
      <c r="O33" s="109">
        <v>98220.192272984219</v>
      </c>
      <c r="P33" s="109">
        <v>53933.320156179034</v>
      </c>
      <c r="Q33" s="109">
        <v>144914.48757083673</v>
      </c>
      <c r="R33" s="109">
        <v>67.778035115345162</v>
      </c>
      <c r="S33" s="109">
        <v>37.217341799463277</v>
      </c>
      <c r="T33" s="109">
        <v>104.99537691480919</v>
      </c>
      <c r="U33" s="110">
        <v>4.8039486163667</v>
      </c>
      <c r="V33" s="110">
        <v>4.9240269999610895</v>
      </c>
      <c r="W33" s="110">
        <v>2.4995767686875597E-2</v>
      </c>
      <c r="X33" s="109">
        <v>1.0221760749834967</v>
      </c>
      <c r="Y33" s="109">
        <v>1.0145712322732368</v>
      </c>
      <c r="Z33" s="109">
        <v>1.0183000707376397</v>
      </c>
      <c r="AA33" s="110">
        <v>8239</v>
      </c>
      <c r="AB33" s="110">
        <v>15628</v>
      </c>
      <c r="AC33" s="110">
        <v>0.89683213982279408</v>
      </c>
      <c r="AD33" s="109">
        <v>8.6193509316599706E-2</v>
      </c>
      <c r="AE33" s="109">
        <v>0.186705987635014</v>
      </c>
      <c r="AF33" s="109">
        <v>0.25328962649997</v>
      </c>
      <c r="AG33" s="109">
        <v>6.3058333716324994E-2</v>
      </c>
      <c r="AH33" s="109">
        <v>8.0880671584694294E-2</v>
      </c>
      <c r="AI33" s="109">
        <v>0.264950100234566</v>
      </c>
      <c r="AJ33" s="109">
        <v>6.4921771012831406E-2</v>
      </c>
      <c r="AK33" s="109" t="s">
        <v>2891</v>
      </c>
    </row>
    <row r="34" spans="1:37">
      <c r="A34" s="88" t="s">
        <v>2453</v>
      </c>
      <c r="B34" s="89" t="s">
        <v>2454</v>
      </c>
      <c r="C34" s="89" t="s">
        <v>190</v>
      </c>
      <c r="D34" s="89" t="s">
        <v>191</v>
      </c>
      <c r="E34" s="90" t="s">
        <v>27</v>
      </c>
      <c r="F34" s="90" t="s">
        <v>1018</v>
      </c>
      <c r="G34" s="90" t="s">
        <v>76</v>
      </c>
      <c r="H34" s="109">
        <v>1831514</v>
      </c>
      <c r="I34" s="109">
        <v>1869055</v>
      </c>
      <c r="J34" s="109">
        <v>1911311</v>
      </c>
      <c r="K34" s="109">
        <v>3.8844748022623943E-3</v>
      </c>
      <c r="L34" s="110">
        <f t="shared" si="0"/>
        <v>79797</v>
      </c>
      <c r="M34" s="110">
        <v>4.2903273493051231E-3</v>
      </c>
      <c r="N34" s="110">
        <v>-4.0585254704272877E-4</v>
      </c>
      <c r="O34" s="109">
        <v>562746.62346317619</v>
      </c>
      <c r="P34" s="109">
        <v>392683.13827503123</v>
      </c>
      <c r="Q34" s="109">
        <v>955881.23826179293</v>
      </c>
      <c r="R34" s="109">
        <v>58.872023106813344</v>
      </c>
      <c r="S34" s="109">
        <v>41.080745447949127</v>
      </c>
      <c r="T34" s="109">
        <v>99.952768554762201</v>
      </c>
      <c r="U34" s="110">
        <v>4.9347048673938048</v>
      </c>
      <c r="V34" s="110">
        <v>4.6831587278182445</v>
      </c>
      <c r="W34" s="110">
        <v>-5.0974910624880153E-2</v>
      </c>
      <c r="X34" s="109">
        <v>0.99251682555632892</v>
      </c>
      <c r="Y34" s="109">
        <v>1.0231923171601367</v>
      </c>
      <c r="Z34" s="109">
        <v>1.0078586153835496</v>
      </c>
      <c r="AA34" s="110">
        <v>65489</v>
      </c>
      <c r="AB34" s="110">
        <v>120269</v>
      </c>
      <c r="AC34" s="110">
        <v>0.83647635480767768</v>
      </c>
      <c r="AD34" s="109">
        <v>9.2480134710188802E-2</v>
      </c>
      <c r="AE34" s="109">
        <v>0.19388831743878701</v>
      </c>
      <c r="AF34" s="109">
        <v>0.253926026601351</v>
      </c>
      <c r="AG34" s="109">
        <v>6.3014315137656707E-2</v>
      </c>
      <c r="AH34" s="109">
        <v>5.7921821114375202E-2</v>
      </c>
      <c r="AI34" s="109">
        <v>0.25085626122048799</v>
      </c>
      <c r="AJ34" s="109">
        <v>8.7913123777153504E-2</v>
      </c>
      <c r="AK34" s="109" t="s">
        <v>2891</v>
      </c>
    </row>
    <row r="35" spans="1:37">
      <c r="A35" s="88" t="s">
        <v>1098</v>
      </c>
      <c r="B35" s="89" t="s">
        <v>1099</v>
      </c>
      <c r="C35" s="89" t="s">
        <v>26</v>
      </c>
      <c r="D35" s="89" t="s">
        <v>191</v>
      </c>
      <c r="E35" s="90" t="s">
        <v>27</v>
      </c>
      <c r="F35" s="90" t="s">
        <v>479</v>
      </c>
      <c r="G35" s="90" t="s">
        <v>76</v>
      </c>
      <c r="H35" s="109">
        <v>175769</v>
      </c>
      <c r="I35" s="109">
        <v>175908</v>
      </c>
      <c r="J35" s="109">
        <v>181763</v>
      </c>
      <c r="K35" s="109">
        <v>3.0531065124010937E-3</v>
      </c>
      <c r="L35" s="110">
        <f t="shared" si="0"/>
        <v>5994</v>
      </c>
      <c r="M35" s="110">
        <v>1.0393416455523052E-3</v>
      </c>
      <c r="N35" s="110">
        <v>2.0137648668487884E-3</v>
      </c>
      <c r="O35" s="109">
        <v>45794.203410971619</v>
      </c>
      <c r="P35" s="109">
        <v>45328.839882762106</v>
      </c>
      <c r="Q35" s="109">
        <v>90639.956706266297</v>
      </c>
      <c r="R35" s="109">
        <v>50.523196474348808</v>
      </c>
      <c r="S35" s="109">
        <v>50.009776626060933</v>
      </c>
      <c r="T35" s="109">
        <v>100.53297310040983</v>
      </c>
      <c r="U35" s="110">
        <v>4.1945423780952646</v>
      </c>
      <c r="V35" s="110">
        <v>4.1130732211245196</v>
      </c>
      <c r="W35" s="110">
        <v>-1.9422656782821707E-2</v>
      </c>
      <c r="X35" s="109">
        <v>0.88260892169784544</v>
      </c>
      <c r="Y35" s="109">
        <v>0.91666978765829366</v>
      </c>
      <c r="Z35" s="109">
        <v>0.89958206100337779</v>
      </c>
      <c r="AA35" s="110">
        <v>7911</v>
      </c>
      <c r="AB35" s="110">
        <v>14394</v>
      </c>
      <c r="AC35" s="110">
        <v>0.81949184679560116</v>
      </c>
      <c r="AD35" s="109">
        <v>0.119837970122779</v>
      </c>
      <c r="AE35" s="109">
        <v>0.24413927507578101</v>
      </c>
      <c r="AF35" s="109">
        <v>0.23395217844270499</v>
      </c>
      <c r="AG35" s="109">
        <v>0.102010145613393</v>
      </c>
      <c r="AH35" s="109">
        <v>5.2870808357760597E-2</v>
      </c>
      <c r="AI35" s="109">
        <v>0.20074807903533901</v>
      </c>
      <c r="AJ35" s="109">
        <v>4.6441543352242001E-2</v>
      </c>
      <c r="AK35" s="109" t="s">
        <v>2891</v>
      </c>
    </row>
    <row r="36" spans="1:37">
      <c r="A36" s="88" t="s">
        <v>1699</v>
      </c>
      <c r="B36" s="89" t="s">
        <v>1700</v>
      </c>
      <c r="C36" s="89" t="s">
        <v>190</v>
      </c>
      <c r="D36" s="89" t="s">
        <v>191</v>
      </c>
      <c r="E36" s="90" t="s">
        <v>27</v>
      </c>
      <c r="F36" s="90" t="s">
        <v>142</v>
      </c>
      <c r="G36" s="90" t="s">
        <v>76</v>
      </c>
      <c r="H36" s="109">
        <v>423190</v>
      </c>
      <c r="I36" s="109">
        <v>431038</v>
      </c>
      <c r="J36" s="109">
        <v>447804</v>
      </c>
      <c r="K36" s="109">
        <v>5.1527194600267112E-3</v>
      </c>
      <c r="L36" s="110">
        <f t="shared" si="0"/>
        <v>24614</v>
      </c>
      <c r="M36" s="110">
        <v>-2.3851809822139636E-4</v>
      </c>
      <c r="N36" s="110">
        <v>5.3912375582481076E-3</v>
      </c>
      <c r="O36" s="109">
        <v>114929.91681991995</v>
      </c>
      <c r="P36" s="109">
        <v>116893.55739025092</v>
      </c>
      <c r="Q36" s="109">
        <v>215980.52578982909</v>
      </c>
      <c r="R36" s="109">
        <v>53.213092430267714</v>
      </c>
      <c r="S36" s="109">
        <v>54.122267256632284</v>
      </c>
      <c r="T36" s="109">
        <v>107.33535968689995</v>
      </c>
      <c r="U36" s="110">
        <v>4.8841323681821098</v>
      </c>
      <c r="V36" s="110">
        <v>4.3152084512432962</v>
      </c>
      <c r="W36" s="110">
        <v>-0.11648413147954238</v>
      </c>
      <c r="X36" s="109">
        <v>0.95304028310762412</v>
      </c>
      <c r="Y36" s="109">
        <v>0.94042619832795571</v>
      </c>
      <c r="Z36" s="109">
        <v>0.94654909293422251</v>
      </c>
      <c r="AA36" s="110">
        <v>20909</v>
      </c>
      <c r="AB36" s="110">
        <v>36336</v>
      </c>
      <c r="AC36" s="110">
        <v>0.73781625137500595</v>
      </c>
      <c r="AD36" s="109">
        <v>5.7076137933628202E-2</v>
      </c>
      <c r="AE36" s="109">
        <v>0.15762837281011599</v>
      </c>
      <c r="AF36" s="109">
        <v>0.27348280172123701</v>
      </c>
      <c r="AG36" s="109">
        <v>7.8372665934414207E-2</v>
      </c>
      <c r="AH36" s="109">
        <v>5.7448283683838197E-2</v>
      </c>
      <c r="AI36" s="109">
        <v>0.28606035412147701</v>
      </c>
      <c r="AJ36" s="109">
        <v>8.9931383795288894E-2</v>
      </c>
      <c r="AK36" s="109" t="s">
        <v>2891</v>
      </c>
    </row>
    <row r="37" spans="1:37">
      <c r="A37" s="88" t="s">
        <v>2425</v>
      </c>
      <c r="B37" s="89" t="s">
        <v>2426</v>
      </c>
      <c r="C37" s="89" t="s">
        <v>190</v>
      </c>
      <c r="D37" s="89" t="s">
        <v>191</v>
      </c>
      <c r="E37" s="90" t="s">
        <v>27</v>
      </c>
      <c r="F37" s="90" t="s">
        <v>479</v>
      </c>
      <c r="G37" s="90" t="s">
        <v>76</v>
      </c>
      <c r="H37" s="109">
        <v>543548</v>
      </c>
      <c r="I37" s="109">
        <v>543931</v>
      </c>
      <c r="J37" s="109">
        <v>560351</v>
      </c>
      <c r="K37" s="109">
        <v>2.7715932338632232E-3</v>
      </c>
      <c r="L37" s="110">
        <f t="shared" ref="L37:L65" si="1">J37-H37</f>
        <v>16803</v>
      </c>
      <c r="M37" s="110">
        <v>1.6812220218169749E-3</v>
      </c>
      <c r="N37" s="110">
        <v>1.0903712120462483E-3</v>
      </c>
      <c r="O37" s="109">
        <v>152254.55815359912</v>
      </c>
      <c r="P37" s="109">
        <v>134693.27484837128</v>
      </c>
      <c r="Q37" s="109">
        <v>273403.16699802969</v>
      </c>
      <c r="R37" s="109">
        <v>55.688659288535739</v>
      </c>
      <c r="S37" s="109">
        <v>49.265440604549383</v>
      </c>
      <c r="T37" s="109">
        <v>104.954099893085</v>
      </c>
      <c r="U37" s="110">
        <v>4.9490622856816362</v>
      </c>
      <c r="V37" s="110">
        <v>4.6670566999565208</v>
      </c>
      <c r="W37" s="110">
        <v>-5.6981619839580305E-2</v>
      </c>
      <c r="X37" s="109">
        <v>0.95061400531363216</v>
      </c>
      <c r="Y37" s="109">
        <v>0.92866443128949816</v>
      </c>
      <c r="Z37" s="109">
        <v>0.93933733148253828</v>
      </c>
      <c r="AA37" s="110">
        <v>24763</v>
      </c>
      <c r="AB37" s="110">
        <v>39882</v>
      </c>
      <c r="AC37" s="110">
        <v>0.61054799499252921</v>
      </c>
      <c r="AD37" s="109">
        <v>7.5865932445847994E-2</v>
      </c>
      <c r="AE37" s="109">
        <v>0.19520292652211399</v>
      </c>
      <c r="AF37" s="109">
        <v>0.25570185788891098</v>
      </c>
      <c r="AG37" s="109">
        <v>8.5573200861971302E-2</v>
      </c>
      <c r="AH37" s="109">
        <v>6.3168826594919902E-2</v>
      </c>
      <c r="AI37" s="109">
        <v>0.26029702623523598</v>
      </c>
      <c r="AJ37" s="109">
        <v>6.4190229450999503E-2</v>
      </c>
      <c r="AK37" s="109" t="s">
        <v>2891</v>
      </c>
    </row>
    <row r="38" spans="1:37">
      <c r="A38" s="88" t="s">
        <v>1557</v>
      </c>
      <c r="B38" s="89" t="s">
        <v>1558</v>
      </c>
      <c r="C38" s="89" t="s">
        <v>26</v>
      </c>
      <c r="D38" s="89" t="s">
        <v>191</v>
      </c>
      <c r="E38" s="90" t="s">
        <v>27</v>
      </c>
      <c r="F38" s="90" t="s">
        <v>328</v>
      </c>
      <c r="G38" s="90" t="s">
        <v>32</v>
      </c>
      <c r="H38" s="109">
        <v>323637</v>
      </c>
      <c r="I38" s="109">
        <v>346826</v>
      </c>
      <c r="J38" s="109">
        <v>357664</v>
      </c>
      <c r="K38" s="109">
        <v>9.1297405869887882E-3</v>
      </c>
      <c r="L38" s="110">
        <f t="shared" si="1"/>
        <v>34027</v>
      </c>
      <c r="M38" s="110">
        <v>1.264123649766935E-2</v>
      </c>
      <c r="N38" s="110">
        <v>-3.5114959106805621E-3</v>
      </c>
      <c r="O38" s="109">
        <v>132399.28631974306</v>
      </c>
      <c r="P38" s="109">
        <v>43497.107846203762</v>
      </c>
      <c r="Q38" s="109">
        <v>181767.60583405319</v>
      </c>
      <c r="R38" s="109">
        <v>72.839869190233202</v>
      </c>
      <c r="S38" s="109">
        <v>23.93006589189217</v>
      </c>
      <c r="T38" s="109">
        <v>96.769935082125386</v>
      </c>
      <c r="U38" s="110">
        <v>3.2180025735523348</v>
      </c>
      <c r="V38" s="110">
        <v>2.6860851936400838</v>
      </c>
      <c r="W38" s="110">
        <v>-0.16529426802945976</v>
      </c>
      <c r="X38" s="109">
        <v>1.0002864954334849</v>
      </c>
      <c r="Y38" s="109">
        <v>1.0501602624183093</v>
      </c>
      <c r="Z38" s="109">
        <v>1.0232937762108516</v>
      </c>
      <c r="AA38" s="110">
        <v>6295</v>
      </c>
      <c r="AB38" s="110">
        <v>15752</v>
      </c>
      <c r="AC38" s="110">
        <v>1.5023034154090547</v>
      </c>
      <c r="AD38" s="109">
        <v>7.1993324618452106E-2</v>
      </c>
      <c r="AE38" s="109">
        <v>0.18045087838186699</v>
      </c>
      <c r="AF38" s="109">
        <v>0.288849917700093</v>
      </c>
      <c r="AG38" s="109">
        <v>4.0990115809655801E-2</v>
      </c>
      <c r="AH38" s="109">
        <v>8.58082111567149E-2</v>
      </c>
      <c r="AI38" s="109">
        <v>0.27532212903542402</v>
      </c>
      <c r="AJ38" s="109">
        <v>5.6585423297792301E-2</v>
      </c>
      <c r="AK38" s="109" t="s">
        <v>2890</v>
      </c>
    </row>
    <row r="39" spans="1:37">
      <c r="A39" s="88" t="s">
        <v>2262</v>
      </c>
      <c r="B39" s="89" t="s">
        <v>2263</v>
      </c>
      <c r="C39" s="89" t="s">
        <v>26</v>
      </c>
      <c r="D39" s="89" t="s">
        <v>191</v>
      </c>
      <c r="E39" s="90" t="s">
        <v>27</v>
      </c>
      <c r="F39" s="90" t="s">
        <v>1104</v>
      </c>
      <c r="G39" s="90" t="s">
        <v>32</v>
      </c>
      <c r="H39" s="109">
        <v>337395</v>
      </c>
      <c r="I39" s="109">
        <v>348720</v>
      </c>
      <c r="J39" s="109">
        <v>360010</v>
      </c>
      <c r="K39" s="109">
        <v>5.9153778875051799E-3</v>
      </c>
      <c r="L39" s="110">
        <f t="shared" si="1"/>
        <v>22615</v>
      </c>
      <c r="M39" s="110">
        <v>1.1599630407978623E-2</v>
      </c>
      <c r="N39" s="110">
        <v>-5.6842525204734429E-3</v>
      </c>
      <c r="O39" s="109">
        <v>133384.88823435974</v>
      </c>
      <c r="P39" s="109">
        <v>44342.881857956294</v>
      </c>
      <c r="Q39" s="109">
        <v>182282.22990768397</v>
      </c>
      <c r="R39" s="109">
        <v>73.174926761600361</v>
      </c>
      <c r="S39" s="109">
        <v>24.32649736642653</v>
      </c>
      <c r="T39" s="109">
        <v>97.501424128026741</v>
      </c>
      <c r="U39" s="110">
        <v>2.5751585168303412</v>
      </c>
      <c r="V39" s="110">
        <v>2.3320309218263544</v>
      </c>
      <c r="W39" s="110">
        <v>-9.4412671458859468E-2</v>
      </c>
      <c r="X39" s="109">
        <v>1.1482383425874982</v>
      </c>
      <c r="Y39" s="109">
        <v>1.1277220114048485</v>
      </c>
      <c r="Z39" s="109">
        <v>1.1386231570937215</v>
      </c>
      <c r="AA39" s="110">
        <v>5606</v>
      </c>
      <c r="AB39" s="110">
        <v>11791</v>
      </c>
      <c r="AC39" s="110">
        <v>1.1032821976453802</v>
      </c>
      <c r="AD39" s="109">
        <v>4.8172022513844802E-2</v>
      </c>
      <c r="AE39" s="109">
        <v>0.13989851163505501</v>
      </c>
      <c r="AF39" s="109">
        <v>0.28297305942495599</v>
      </c>
      <c r="AG39" s="109">
        <v>5.83090633810961E-2</v>
      </c>
      <c r="AH39" s="109">
        <v>0.104262651298523</v>
      </c>
      <c r="AI39" s="109">
        <v>0.30882869250146</v>
      </c>
      <c r="AJ39" s="109">
        <v>5.7555999245063903E-2</v>
      </c>
      <c r="AK39" s="109" t="s">
        <v>2890</v>
      </c>
    </row>
    <row r="40" spans="1:37">
      <c r="A40" s="88" t="s">
        <v>2599</v>
      </c>
      <c r="B40" s="89" t="s">
        <v>2600</v>
      </c>
      <c r="C40" s="89" t="s">
        <v>574</v>
      </c>
      <c r="D40" s="89" t="s">
        <v>191</v>
      </c>
      <c r="E40" s="90" t="s">
        <v>27</v>
      </c>
      <c r="F40" s="90" t="s">
        <v>224</v>
      </c>
      <c r="G40" s="90" t="s">
        <v>52</v>
      </c>
      <c r="H40" s="109">
        <v>201932</v>
      </c>
      <c r="I40" s="109">
        <v>199893</v>
      </c>
      <c r="J40" s="109">
        <v>192554</v>
      </c>
      <c r="K40" s="109">
        <v>-4.3137935832007201E-3</v>
      </c>
      <c r="L40" s="110">
        <f t="shared" si="1"/>
        <v>-9378</v>
      </c>
      <c r="M40" s="110">
        <v>2.3611202962243727E-3</v>
      </c>
      <c r="N40" s="110">
        <v>-6.6749138794250928E-3</v>
      </c>
      <c r="O40" s="109">
        <v>57558.635813160181</v>
      </c>
      <c r="P40" s="109">
        <v>39561.340905258716</v>
      </c>
      <c r="Q40" s="109">
        <v>95434.023281581118</v>
      </c>
      <c r="R40" s="109">
        <v>60.312490067962031</v>
      </c>
      <c r="S40" s="109">
        <v>41.45412667820964</v>
      </c>
      <c r="T40" s="109">
        <v>101.76661674617151</v>
      </c>
      <c r="U40" s="110">
        <v>4.4692304005140988</v>
      </c>
      <c r="V40" s="110">
        <v>3.5672315724473314</v>
      </c>
      <c r="W40" s="110">
        <v>-0.20182419504776702</v>
      </c>
      <c r="X40" s="109">
        <v>1.3090154175976554</v>
      </c>
      <c r="Y40" s="109">
        <v>1.1858184209725995</v>
      </c>
      <c r="Z40" s="109">
        <v>1.24656990361725</v>
      </c>
      <c r="AA40" s="110">
        <v>5373</v>
      </c>
      <c r="AB40" s="110">
        <v>10734</v>
      </c>
      <c r="AC40" s="110">
        <v>0.99776661083193741</v>
      </c>
      <c r="AD40" s="109">
        <v>4.8766741918206499E-2</v>
      </c>
      <c r="AE40" s="109">
        <v>0.12878719239642</v>
      </c>
      <c r="AF40" s="109">
        <v>0.26967473550369703</v>
      </c>
      <c r="AG40" s="109">
        <v>3.9813974102995399E-2</v>
      </c>
      <c r="AH40" s="109">
        <v>0.121221381116234</v>
      </c>
      <c r="AI40" s="109">
        <v>0.30955299644415302</v>
      </c>
      <c r="AJ40" s="109">
        <v>8.2182978518294397E-2</v>
      </c>
      <c r="AK40" s="109" t="s">
        <v>2890</v>
      </c>
    </row>
    <row r="41" spans="1:37">
      <c r="A41" s="88" t="s">
        <v>1055</v>
      </c>
      <c r="B41" s="89" t="s">
        <v>1056</v>
      </c>
      <c r="C41" s="89" t="s">
        <v>26</v>
      </c>
      <c r="D41" s="89" t="s">
        <v>191</v>
      </c>
      <c r="E41" s="90" t="s">
        <v>27</v>
      </c>
      <c r="F41" s="90" t="s">
        <v>211</v>
      </c>
      <c r="G41" s="90" t="s">
        <v>81</v>
      </c>
      <c r="H41" s="109">
        <v>183091</v>
      </c>
      <c r="I41" s="109">
        <v>181321</v>
      </c>
      <c r="J41" s="109">
        <v>178020</v>
      </c>
      <c r="K41" s="109">
        <v>-2.5501422552813846E-3</v>
      </c>
      <c r="L41" s="110">
        <f t="shared" si="1"/>
        <v>-5071</v>
      </c>
      <c r="M41" s="110">
        <v>8.4405531899367503E-6</v>
      </c>
      <c r="N41" s="110">
        <v>-2.5585828084713214E-3</v>
      </c>
      <c r="O41" s="109">
        <v>47337.57853811673</v>
      </c>
      <c r="P41" s="109">
        <v>39718.727856123427</v>
      </c>
      <c r="Q41" s="109">
        <v>90963.69360575985</v>
      </c>
      <c r="R41" s="109">
        <v>52.040079576451262</v>
      </c>
      <c r="S41" s="109">
        <v>43.664374523165165</v>
      </c>
      <c r="T41" s="109">
        <v>95.704454099615774</v>
      </c>
      <c r="U41" s="110">
        <v>3.4965559451688955</v>
      </c>
      <c r="V41" s="110">
        <v>2.9460454128860372</v>
      </c>
      <c r="W41" s="110">
        <v>-0.15744365052802459</v>
      </c>
      <c r="X41" s="109">
        <v>1.0805056018851826</v>
      </c>
      <c r="Y41" s="109">
        <v>0.95868114593328613</v>
      </c>
      <c r="Z41" s="109">
        <v>1.0178457532707217</v>
      </c>
      <c r="AA41" s="110">
        <v>6516</v>
      </c>
      <c r="AB41" s="110">
        <v>12864</v>
      </c>
      <c r="AC41" s="110">
        <v>0.97421731123388589</v>
      </c>
      <c r="AD41" s="109">
        <v>6.26853228905868E-2</v>
      </c>
      <c r="AE41" s="109">
        <v>0.17474017133748601</v>
      </c>
      <c r="AF41" s="109">
        <v>0.29043673627836403</v>
      </c>
      <c r="AG41" s="109">
        <v>6.5986677931403698E-2</v>
      </c>
      <c r="AH41" s="109">
        <v>0.11174822029731001</v>
      </c>
      <c r="AI41" s="109">
        <v>0.23773314611073201</v>
      </c>
      <c r="AJ41" s="109">
        <v>5.6669725154117098E-2</v>
      </c>
      <c r="AK41" s="109" t="s">
        <v>2890</v>
      </c>
    </row>
    <row r="42" spans="1:37">
      <c r="A42" s="88" t="s">
        <v>2575</v>
      </c>
      <c r="B42" s="89" t="s">
        <v>2576</v>
      </c>
      <c r="C42" s="89" t="s">
        <v>26</v>
      </c>
      <c r="D42" s="89" t="s">
        <v>191</v>
      </c>
      <c r="E42" s="90" t="s">
        <v>27</v>
      </c>
      <c r="F42" s="90" t="s">
        <v>415</v>
      </c>
      <c r="G42" s="90" t="s">
        <v>61</v>
      </c>
      <c r="H42" s="109">
        <v>268619</v>
      </c>
      <c r="I42" s="109">
        <v>272985</v>
      </c>
      <c r="J42" s="109">
        <v>272677</v>
      </c>
      <c r="K42" s="109">
        <v>1.3640135836492373E-3</v>
      </c>
      <c r="L42" s="110">
        <f t="shared" si="1"/>
        <v>4058</v>
      </c>
      <c r="M42" s="110">
        <v>4.073309398819891E-3</v>
      </c>
      <c r="N42" s="110">
        <v>-2.7092958151706537E-3</v>
      </c>
      <c r="O42" s="109">
        <v>81222.240431495462</v>
      </c>
      <c r="P42" s="109">
        <v>53537.027065173083</v>
      </c>
      <c r="Q42" s="109">
        <v>137917.73250333141</v>
      </c>
      <c r="R42" s="109">
        <v>58.891803800162926</v>
      </c>
      <c r="S42" s="109">
        <v>38.818088213478923</v>
      </c>
      <c r="T42" s="109">
        <v>97.709892013641735</v>
      </c>
      <c r="U42" s="110">
        <v>4.4528756292841125</v>
      </c>
      <c r="V42" s="110">
        <v>3.7644440408605919</v>
      </c>
      <c r="W42" s="110">
        <v>-0.15460382138142034</v>
      </c>
      <c r="X42" s="109">
        <v>1.1570242842320255</v>
      </c>
      <c r="Y42" s="109">
        <v>1.1694562610814323</v>
      </c>
      <c r="Z42" s="109">
        <v>1.1630138620751227</v>
      </c>
      <c r="AA42" s="110">
        <v>8038</v>
      </c>
      <c r="AB42" s="110">
        <v>15619</v>
      </c>
      <c r="AC42" s="110">
        <v>0.94314506096043793</v>
      </c>
      <c r="AD42" s="109">
        <v>6.0793652486721798E-2</v>
      </c>
      <c r="AE42" s="109">
        <v>0.14904410467747001</v>
      </c>
      <c r="AF42" s="109">
        <v>0.25313818837424001</v>
      </c>
      <c r="AG42" s="109">
        <v>5.6524870983583997E-2</v>
      </c>
      <c r="AH42" s="109">
        <v>0.108500032650754</v>
      </c>
      <c r="AI42" s="109">
        <v>0.29247416847639202</v>
      </c>
      <c r="AJ42" s="109">
        <v>7.9524982350838103E-2</v>
      </c>
      <c r="AK42" s="109" t="s">
        <v>2890</v>
      </c>
    </row>
    <row r="43" spans="1:37">
      <c r="A43" s="88" t="s">
        <v>2423</v>
      </c>
      <c r="B43" s="89" t="s">
        <v>2424</v>
      </c>
      <c r="C43" s="89" t="s">
        <v>574</v>
      </c>
      <c r="D43" s="89" t="s">
        <v>191</v>
      </c>
      <c r="E43" s="90" t="s">
        <v>27</v>
      </c>
      <c r="F43" s="90" t="s">
        <v>162</v>
      </c>
      <c r="G43" s="90" t="s">
        <v>62</v>
      </c>
      <c r="H43" s="109">
        <v>203331</v>
      </c>
      <c r="I43" s="109">
        <v>206024</v>
      </c>
      <c r="J43" s="109">
        <v>209413</v>
      </c>
      <c r="K43" s="109">
        <v>2.6829732594162436E-3</v>
      </c>
      <c r="L43" s="110">
        <f t="shared" si="1"/>
        <v>6082</v>
      </c>
      <c r="M43" s="110">
        <v>2.8226004316522779E-3</v>
      </c>
      <c r="N43" s="110">
        <v>-1.3962717223603427E-4</v>
      </c>
      <c r="O43" s="109">
        <v>65197.672038424687</v>
      </c>
      <c r="P43" s="109">
        <v>46723.312581294362</v>
      </c>
      <c r="Q43" s="109">
        <v>97492.015380280936</v>
      </c>
      <c r="R43" s="109">
        <v>66.874883839576256</v>
      </c>
      <c r="S43" s="109">
        <v>47.925271007111398</v>
      </c>
      <c r="T43" s="109">
        <v>114.80015484668743</v>
      </c>
      <c r="U43" s="110">
        <v>4.092558853531985</v>
      </c>
      <c r="V43" s="110">
        <v>3.4103637975639893</v>
      </c>
      <c r="W43" s="110">
        <v>-0.16669156886509856</v>
      </c>
      <c r="X43" s="109">
        <v>0.91534304470272665</v>
      </c>
      <c r="Y43" s="109">
        <v>0.90402208801568928</v>
      </c>
      <c r="Z43" s="109">
        <v>0.90940457728054003</v>
      </c>
      <c r="AA43" s="110">
        <v>8635</v>
      </c>
      <c r="AB43" s="110">
        <v>15309</v>
      </c>
      <c r="AC43" s="110">
        <v>0.77290098436595245</v>
      </c>
      <c r="AD43" s="109">
        <v>8.2754753314208299E-2</v>
      </c>
      <c r="AE43" s="109">
        <v>0.168690413517215</v>
      </c>
      <c r="AF43" s="109">
        <v>0.25708767026919399</v>
      </c>
      <c r="AG43" s="109">
        <v>4.0979764138947203E-2</v>
      </c>
      <c r="AH43" s="109">
        <v>8.0555903532749204E-2</v>
      </c>
      <c r="AI43" s="109">
        <v>0.296361054349282</v>
      </c>
      <c r="AJ43" s="109">
        <v>7.3570440878403795E-2</v>
      </c>
      <c r="AK43" s="109" t="s">
        <v>2890</v>
      </c>
    </row>
    <row r="44" spans="1:37">
      <c r="A44" s="88" t="s">
        <v>188</v>
      </c>
      <c r="B44" s="89" t="s">
        <v>189</v>
      </c>
      <c r="C44" s="89" t="s">
        <v>190</v>
      </c>
      <c r="D44" s="89" t="s">
        <v>191</v>
      </c>
      <c r="E44" s="90" t="s">
        <v>27</v>
      </c>
      <c r="F44" s="90" t="s">
        <v>33</v>
      </c>
      <c r="G44" s="90" t="s">
        <v>81</v>
      </c>
      <c r="H44" s="109">
        <v>486252</v>
      </c>
      <c r="I44" s="109">
        <v>489428</v>
      </c>
      <c r="J44" s="109">
        <v>497225</v>
      </c>
      <c r="K44" s="109">
        <v>2.0307530019583186E-3</v>
      </c>
      <c r="L44" s="110">
        <f t="shared" si="1"/>
        <v>10973</v>
      </c>
      <c r="M44" s="110">
        <v>3.7301442700798937E-3</v>
      </c>
      <c r="N44" s="110">
        <v>-1.699391268121575E-3</v>
      </c>
      <c r="O44" s="109">
        <v>160747.04203438398</v>
      </c>
      <c r="P44" s="109">
        <v>95872.423129329021</v>
      </c>
      <c r="Q44" s="109">
        <v>240605.53483628691</v>
      </c>
      <c r="R44" s="109">
        <v>66.809370010444553</v>
      </c>
      <c r="S44" s="109">
        <v>39.846308271570997</v>
      </c>
      <c r="T44" s="109">
        <v>106.65567828201566</v>
      </c>
      <c r="U44" s="110">
        <v>4.8172167105020627</v>
      </c>
      <c r="V44" s="110">
        <v>4.5830422585944373</v>
      </c>
      <c r="W44" s="110">
        <v>-4.8611981976459426E-2</v>
      </c>
      <c r="X44" s="109">
        <v>1.0381722616257221</v>
      </c>
      <c r="Y44" s="109">
        <v>0.98373022004209221</v>
      </c>
      <c r="Z44" s="109">
        <v>1.0096973440653403</v>
      </c>
      <c r="AA44" s="110">
        <v>15888</v>
      </c>
      <c r="AB44" s="110">
        <v>27574</v>
      </c>
      <c r="AC44" s="110">
        <v>0.73552366565961735</v>
      </c>
      <c r="AD44" s="109">
        <v>8.5708088991704706E-2</v>
      </c>
      <c r="AE44" s="109">
        <v>0.17211461016085799</v>
      </c>
      <c r="AF44" s="109">
        <v>0.25662704438432699</v>
      </c>
      <c r="AG44" s="109">
        <v>4.2321314521497601E-2</v>
      </c>
      <c r="AH44" s="109">
        <v>8.1286706399229899E-2</v>
      </c>
      <c r="AI44" s="109">
        <v>0.28517623110739299</v>
      </c>
      <c r="AJ44" s="109">
        <v>7.6766004434990098E-2</v>
      </c>
      <c r="AK44" s="109" t="s">
        <v>2890</v>
      </c>
    </row>
    <row r="45" spans="1:37">
      <c r="A45" s="88" t="s">
        <v>601</v>
      </c>
      <c r="B45" s="89" t="s">
        <v>602</v>
      </c>
      <c r="C45" s="89" t="s">
        <v>26</v>
      </c>
      <c r="D45" s="89" t="s">
        <v>191</v>
      </c>
      <c r="E45" s="90" t="s">
        <v>27</v>
      </c>
      <c r="F45" s="90" t="s">
        <v>71</v>
      </c>
      <c r="G45" s="90" t="s">
        <v>52</v>
      </c>
      <c r="H45" s="109">
        <v>276826</v>
      </c>
      <c r="I45" s="109">
        <v>277730</v>
      </c>
      <c r="J45" s="109">
        <v>275327</v>
      </c>
      <c r="K45" s="109">
        <v>-4.9348436025986597E-4</v>
      </c>
      <c r="L45" s="110">
        <f t="shared" si="1"/>
        <v>-1499</v>
      </c>
      <c r="M45" s="110">
        <v>1.4498298052705305E-3</v>
      </c>
      <c r="N45" s="110">
        <v>-1.9433141655303965E-3</v>
      </c>
      <c r="O45" s="109">
        <v>85110.892494544663</v>
      </c>
      <c r="P45" s="109">
        <v>52685.067860201103</v>
      </c>
      <c r="Q45" s="109">
        <v>137531.0396452542</v>
      </c>
      <c r="R45" s="109">
        <v>61.884860838744913</v>
      </c>
      <c r="S45" s="109">
        <v>38.307765284183333</v>
      </c>
      <c r="T45" s="109">
        <v>100.19262612292808</v>
      </c>
      <c r="U45" s="110">
        <v>4.5030133611795122</v>
      </c>
      <c r="V45" s="110">
        <v>3.8455395928323237</v>
      </c>
      <c r="W45" s="110">
        <v>-0.14600750999658835</v>
      </c>
      <c r="X45" s="109">
        <v>1.3738313595315379</v>
      </c>
      <c r="Y45" s="109">
        <v>1.2409937932312081</v>
      </c>
      <c r="Z45" s="109">
        <v>1.3047497030197719</v>
      </c>
      <c r="AA45" s="110">
        <v>7539</v>
      </c>
      <c r="AB45" s="110">
        <v>13073</v>
      </c>
      <c r="AC45" s="110">
        <v>0.73404960870141922</v>
      </c>
      <c r="AD45" s="109">
        <v>5.2384710024511498E-2</v>
      </c>
      <c r="AE45" s="109">
        <v>0.12598977003544901</v>
      </c>
      <c r="AF45" s="109">
        <v>0.26306029892142901</v>
      </c>
      <c r="AG45" s="109">
        <v>5.3481248461086699E-2</v>
      </c>
      <c r="AH45" s="109">
        <v>0.13899032518201701</v>
      </c>
      <c r="AI45" s="109">
        <v>0.28481894197472102</v>
      </c>
      <c r="AJ45" s="109">
        <v>8.1274705400785699E-2</v>
      </c>
      <c r="AK45" s="109" t="s">
        <v>2890</v>
      </c>
    </row>
    <row r="46" spans="1:37">
      <c r="A46" s="88" t="s">
        <v>2451</v>
      </c>
      <c r="B46" s="89" t="s">
        <v>2452</v>
      </c>
      <c r="C46" s="89" t="s">
        <v>574</v>
      </c>
      <c r="D46" s="89" t="s">
        <v>191</v>
      </c>
      <c r="E46" s="90" t="s">
        <v>27</v>
      </c>
      <c r="F46" s="90" t="s">
        <v>33</v>
      </c>
      <c r="G46" s="90" t="s">
        <v>81</v>
      </c>
      <c r="H46" s="109">
        <v>273318</v>
      </c>
      <c r="I46" s="109">
        <v>271003</v>
      </c>
      <c r="J46" s="109">
        <v>265937</v>
      </c>
      <c r="K46" s="109">
        <v>-2.4856795542871346E-3</v>
      </c>
      <c r="L46" s="110">
        <f t="shared" si="1"/>
        <v>-7381</v>
      </c>
      <c r="M46" s="110">
        <v>2.7349527059887802E-3</v>
      </c>
      <c r="N46" s="110">
        <v>-5.2206322602759148E-3</v>
      </c>
      <c r="O46" s="109">
        <v>81066.12568570138</v>
      </c>
      <c r="P46" s="109">
        <v>55444.690484078892</v>
      </c>
      <c r="Q46" s="109">
        <v>129426.18383021966</v>
      </c>
      <c r="R46" s="109">
        <v>62.635027385218542</v>
      </c>
      <c r="S46" s="109">
        <v>42.838851338467059</v>
      </c>
      <c r="T46" s="109">
        <v>105.47387872368594</v>
      </c>
      <c r="U46" s="110">
        <v>3.9051648419260849</v>
      </c>
      <c r="V46" s="110">
        <v>3.6171313608091564</v>
      </c>
      <c r="W46" s="110">
        <v>-7.3757060911893838E-2</v>
      </c>
      <c r="X46" s="109">
        <v>1.2038017993775287</v>
      </c>
      <c r="Y46" s="109">
        <v>1.1010402004186322</v>
      </c>
      <c r="Z46" s="109">
        <v>1.1499822233121579</v>
      </c>
      <c r="AA46" s="110">
        <v>8970</v>
      </c>
      <c r="AB46" s="110">
        <v>15041</v>
      </c>
      <c r="AC46" s="110">
        <v>0.67681159420289849</v>
      </c>
      <c r="AD46" s="109">
        <v>6.4883820866713807E-2</v>
      </c>
      <c r="AE46" s="109">
        <v>0.14739892496057699</v>
      </c>
      <c r="AF46" s="109">
        <v>0.27136119814821802</v>
      </c>
      <c r="AG46" s="109">
        <v>4.1579825786753899E-2</v>
      </c>
      <c r="AH46" s="109">
        <v>9.4435537595483204E-2</v>
      </c>
      <c r="AI46" s="109">
        <v>0.29729296568423402</v>
      </c>
      <c r="AJ46" s="109">
        <v>8.3047726958020193E-2</v>
      </c>
      <c r="AK46" s="109" t="s">
        <v>2890</v>
      </c>
    </row>
    <row r="47" spans="1:37">
      <c r="A47" s="88" t="s">
        <v>1413</v>
      </c>
      <c r="B47" s="89" t="s">
        <v>1414</v>
      </c>
      <c r="C47" s="89" t="s">
        <v>26</v>
      </c>
      <c r="D47" s="89" t="s">
        <v>191</v>
      </c>
      <c r="E47" s="90" t="s">
        <v>27</v>
      </c>
      <c r="F47" s="90" t="s">
        <v>224</v>
      </c>
      <c r="G47" s="90" t="s">
        <v>52</v>
      </c>
      <c r="H47" s="109">
        <v>191708</v>
      </c>
      <c r="I47" s="109">
        <v>192531</v>
      </c>
      <c r="J47" s="109">
        <v>192075</v>
      </c>
      <c r="K47" s="109">
        <v>1.7388236125204237E-4</v>
      </c>
      <c r="L47" s="110">
        <f t="shared" si="1"/>
        <v>367</v>
      </c>
      <c r="M47" s="110">
        <v>3.5872940534140696E-3</v>
      </c>
      <c r="N47" s="110">
        <v>-3.4134116921620272E-3</v>
      </c>
      <c r="O47" s="109">
        <v>63195.146955021715</v>
      </c>
      <c r="P47" s="109">
        <v>34201.599561721167</v>
      </c>
      <c r="Q47" s="109">
        <v>94678.253483257125</v>
      </c>
      <c r="R47" s="109">
        <v>66.747267329130793</v>
      </c>
      <c r="S47" s="109">
        <v>36.124028806434808</v>
      </c>
      <c r="T47" s="109">
        <v>102.87129613556563</v>
      </c>
      <c r="U47" s="110">
        <v>5.1635948088533192</v>
      </c>
      <c r="V47" s="110">
        <v>4.5249153956247987</v>
      </c>
      <c r="W47" s="110">
        <v>-0.12368890993024145</v>
      </c>
      <c r="X47" s="109">
        <v>1.3733011285018006</v>
      </c>
      <c r="Y47" s="109">
        <v>1.2664123206779978</v>
      </c>
      <c r="Z47" s="109">
        <v>1.3175749633746885</v>
      </c>
      <c r="AA47" s="110">
        <v>5242</v>
      </c>
      <c r="AB47" s="110">
        <v>8701</v>
      </c>
      <c r="AC47" s="110">
        <v>0.65986264784433413</v>
      </c>
      <c r="AD47" s="109">
        <v>5.9771395371064698E-2</v>
      </c>
      <c r="AE47" s="109">
        <v>0.138135993708911</v>
      </c>
      <c r="AF47" s="109">
        <v>0.24103504836821099</v>
      </c>
      <c r="AG47" s="109">
        <v>4.0109355119397699E-2</v>
      </c>
      <c r="AH47" s="109">
        <v>0.103975564689233</v>
      </c>
      <c r="AI47" s="109">
        <v>0.31345336610159202</v>
      </c>
      <c r="AJ47" s="109">
        <v>0.10351927664159</v>
      </c>
      <c r="AK47" s="109" t="s">
        <v>2890</v>
      </c>
    </row>
    <row r="48" spans="1:37">
      <c r="A48" s="88" t="s">
        <v>1647</v>
      </c>
      <c r="B48" s="89" t="s">
        <v>1648</v>
      </c>
      <c r="C48" s="89" t="s">
        <v>26</v>
      </c>
      <c r="D48" s="89" t="s">
        <v>191</v>
      </c>
      <c r="E48" s="90" t="s">
        <v>27</v>
      </c>
      <c r="F48" s="90" t="s">
        <v>71</v>
      </c>
      <c r="G48" s="90" t="s">
        <v>52</v>
      </c>
      <c r="H48" s="109">
        <v>244561</v>
      </c>
      <c r="I48" s="109">
        <v>242645</v>
      </c>
      <c r="J48" s="109">
        <v>242587</v>
      </c>
      <c r="K48" s="109">
        <v>-7.3648844335383323E-4</v>
      </c>
      <c r="L48" s="110">
        <f t="shared" si="1"/>
        <v>-1974</v>
      </c>
      <c r="M48" s="110">
        <v>2.6209742460980845E-3</v>
      </c>
      <c r="N48" s="110">
        <v>-3.3574626894519177E-3</v>
      </c>
      <c r="O48" s="109">
        <v>78204.309408861518</v>
      </c>
      <c r="P48" s="109">
        <v>43635.225103839373</v>
      </c>
      <c r="Q48" s="109">
        <v>120747.46548729911</v>
      </c>
      <c r="R48" s="109">
        <v>64.766833070369898</v>
      </c>
      <c r="S48" s="109">
        <v>36.137590903246888</v>
      </c>
      <c r="T48" s="109">
        <v>100.90442397361691</v>
      </c>
      <c r="U48" s="110">
        <v>5.5454512514559688</v>
      </c>
      <c r="V48" s="110">
        <v>5.0055729779266001</v>
      </c>
      <c r="W48" s="110">
        <v>-9.7355156334233889E-2</v>
      </c>
      <c r="X48" s="109">
        <v>1.4986306418261286</v>
      </c>
      <c r="Y48" s="109">
        <v>1.2795700308584121</v>
      </c>
      <c r="Z48" s="109">
        <v>1.3785197353619929</v>
      </c>
      <c r="AA48" s="110">
        <v>6847</v>
      </c>
      <c r="AB48" s="110">
        <v>11257</v>
      </c>
      <c r="AC48" s="110">
        <v>0.64407769826201267</v>
      </c>
      <c r="AD48" s="109">
        <v>3.7651534950397698E-2</v>
      </c>
      <c r="AE48" s="109">
        <v>0.10411735297899501</v>
      </c>
      <c r="AF48" s="109">
        <v>0.24823006020397201</v>
      </c>
      <c r="AG48" s="109">
        <v>4.2219714319006701E-2</v>
      </c>
      <c r="AH48" s="109">
        <v>0.133181174124546</v>
      </c>
      <c r="AI48" s="109">
        <v>0.32631335928338601</v>
      </c>
      <c r="AJ48" s="109">
        <v>0.108286804139698</v>
      </c>
      <c r="AK48" s="109" t="s">
        <v>2890</v>
      </c>
    </row>
    <row r="49" spans="1:37">
      <c r="A49" s="88" t="s">
        <v>2035</v>
      </c>
      <c r="B49" s="89" t="s">
        <v>2036</v>
      </c>
      <c r="C49" s="89" t="s">
        <v>190</v>
      </c>
      <c r="D49" s="89" t="s">
        <v>191</v>
      </c>
      <c r="E49" s="90" t="s">
        <v>27</v>
      </c>
      <c r="F49" s="90" t="s">
        <v>177</v>
      </c>
      <c r="G49" s="90" t="s">
        <v>48</v>
      </c>
      <c r="H49" s="109">
        <v>400662</v>
      </c>
      <c r="I49" s="109">
        <v>402882</v>
      </c>
      <c r="J49" s="109">
        <v>406257</v>
      </c>
      <c r="K49" s="109">
        <v>1.2615027678950508E-3</v>
      </c>
      <c r="L49" s="110">
        <f t="shared" si="1"/>
        <v>5595</v>
      </c>
      <c r="M49" s="110">
        <v>2.8150875118704288E-3</v>
      </c>
      <c r="N49" s="110">
        <v>-1.553584743975378E-3</v>
      </c>
      <c r="O49" s="109">
        <v>129106.98041091103</v>
      </c>
      <c r="P49" s="109">
        <v>87672.315054548351</v>
      </c>
      <c r="Q49" s="109">
        <v>189477.70453454056</v>
      </c>
      <c r="R49" s="109">
        <v>68.138349431700902</v>
      </c>
      <c r="S49" s="109">
        <v>46.270517826843452</v>
      </c>
      <c r="T49" s="109">
        <v>114.40886725854425</v>
      </c>
      <c r="U49" s="110">
        <v>4.1572510021586826</v>
      </c>
      <c r="V49" s="110">
        <v>3.9263133045650993</v>
      </c>
      <c r="W49" s="110">
        <v>-5.5550578368654485E-2</v>
      </c>
      <c r="X49" s="109">
        <v>1.0021143169880788</v>
      </c>
      <c r="Y49" s="109">
        <v>1.0080389883239478</v>
      </c>
      <c r="Z49" s="109">
        <v>1.0051981055946824</v>
      </c>
      <c r="AA49" s="110">
        <v>16448</v>
      </c>
      <c r="AB49" s="110">
        <v>23975</v>
      </c>
      <c r="AC49" s="110">
        <v>0.45762402723735418</v>
      </c>
      <c r="AD49" s="109">
        <v>6.4870750952271294E-2</v>
      </c>
      <c r="AE49" s="109">
        <v>0.156480536380489</v>
      </c>
      <c r="AF49" s="109">
        <v>0.250607623463037</v>
      </c>
      <c r="AG49" s="109">
        <v>6.0361499163987302E-2</v>
      </c>
      <c r="AH49" s="109">
        <v>9.4078218268642794E-2</v>
      </c>
      <c r="AI49" s="109">
        <v>0.28936435991257597</v>
      </c>
      <c r="AJ49" s="109">
        <v>8.4237011858996305E-2</v>
      </c>
      <c r="AK49" s="109" t="s">
        <v>2890</v>
      </c>
    </row>
    <row r="50" spans="1:37">
      <c r="A50" s="88" t="s">
        <v>1849</v>
      </c>
      <c r="B50" s="89" t="s">
        <v>1850</v>
      </c>
      <c r="C50" s="89" t="s">
        <v>190</v>
      </c>
      <c r="D50" s="89" t="s">
        <v>191</v>
      </c>
      <c r="E50" s="90" t="s">
        <v>27</v>
      </c>
      <c r="F50" s="90" t="s">
        <v>145</v>
      </c>
      <c r="G50" s="90" t="s">
        <v>41</v>
      </c>
      <c r="H50" s="109">
        <v>273047</v>
      </c>
      <c r="I50" s="109">
        <v>281899</v>
      </c>
      <c r="J50" s="109">
        <v>292001</v>
      </c>
      <c r="K50" s="109">
        <v>6.1198580404224767E-3</v>
      </c>
      <c r="L50" s="110">
        <f t="shared" si="1"/>
        <v>18954</v>
      </c>
      <c r="M50" s="110">
        <v>6.4394778285636889E-3</v>
      </c>
      <c r="N50" s="110">
        <v>-3.1961978814121217E-4</v>
      </c>
      <c r="O50" s="109">
        <v>95615.869671086184</v>
      </c>
      <c r="P50" s="109">
        <v>53166.335318317164</v>
      </c>
      <c r="Q50" s="109">
        <v>143218.79501059663</v>
      </c>
      <c r="R50" s="109">
        <v>66.762096178795289</v>
      </c>
      <c r="S50" s="109">
        <v>37.122456807700019</v>
      </c>
      <c r="T50" s="109">
        <v>103.88455298649531</v>
      </c>
      <c r="U50" s="110">
        <v>3.6592400590987841</v>
      </c>
      <c r="V50" s="110">
        <v>3.1639469908141096</v>
      </c>
      <c r="W50" s="110">
        <v>-0.13535407906707761</v>
      </c>
      <c r="X50" s="109">
        <v>0.88389588016959175</v>
      </c>
      <c r="Y50" s="109">
        <v>0.83253047402975588</v>
      </c>
      <c r="Z50" s="109">
        <v>0.85840806722224772</v>
      </c>
      <c r="AA50" s="110">
        <v>8544</v>
      </c>
      <c r="AB50" s="110">
        <v>17934</v>
      </c>
      <c r="AC50" s="110">
        <v>1.0990168539325844</v>
      </c>
      <c r="AD50" s="109">
        <v>9.8961341232926506E-2</v>
      </c>
      <c r="AE50" s="109">
        <v>0.198226226840161</v>
      </c>
      <c r="AF50" s="109">
        <v>0.26696899297119098</v>
      </c>
      <c r="AG50" s="109">
        <v>4.3980410696474299E-2</v>
      </c>
      <c r="AH50" s="109">
        <v>8.2915107695690701E-2</v>
      </c>
      <c r="AI50" s="109">
        <v>0.26280588549662898</v>
      </c>
      <c r="AJ50" s="109">
        <v>4.6142035066927801E-2</v>
      </c>
      <c r="AK50" s="109" t="s">
        <v>2887</v>
      </c>
    </row>
    <row r="51" spans="1:37">
      <c r="A51" s="88" t="s">
        <v>1061</v>
      </c>
      <c r="B51" s="89" t="s">
        <v>1062</v>
      </c>
      <c r="C51" s="89" t="s">
        <v>574</v>
      </c>
      <c r="D51" s="89" t="s">
        <v>191</v>
      </c>
      <c r="E51" s="90" t="s">
        <v>27</v>
      </c>
      <c r="F51" s="90" t="s">
        <v>695</v>
      </c>
      <c r="G51" s="90" t="s">
        <v>38</v>
      </c>
      <c r="H51" s="109">
        <v>189980</v>
      </c>
      <c r="I51" s="109">
        <v>192816</v>
      </c>
      <c r="J51" s="109">
        <v>197494</v>
      </c>
      <c r="K51" s="109">
        <v>3.53253389464947E-3</v>
      </c>
      <c r="L51" s="110">
        <f t="shared" si="1"/>
        <v>7514</v>
      </c>
      <c r="M51" s="110">
        <v>3.9156731786451626E-3</v>
      </c>
      <c r="N51" s="110">
        <v>-3.8313928399569264E-4</v>
      </c>
      <c r="O51" s="109">
        <v>65389.749436709659</v>
      </c>
      <c r="P51" s="109">
        <v>38372.489048042342</v>
      </c>
      <c r="Q51" s="109">
        <v>93731.761515247985</v>
      </c>
      <c r="R51" s="109">
        <v>69.762637957115814</v>
      </c>
      <c r="S51" s="109">
        <v>40.938619340681043</v>
      </c>
      <c r="T51" s="109">
        <v>110.70125729779714</v>
      </c>
      <c r="U51" s="110">
        <v>5.3407003075009882</v>
      </c>
      <c r="V51" s="110">
        <v>5.1337189790146383</v>
      </c>
      <c r="W51" s="110">
        <v>-3.8755465869456426E-2</v>
      </c>
      <c r="X51" s="109">
        <v>0.91306152221892234</v>
      </c>
      <c r="Y51" s="109">
        <v>0.91342505119353223</v>
      </c>
      <c r="Z51" s="109">
        <v>0.91324522914076267</v>
      </c>
      <c r="AA51" s="110">
        <v>6649</v>
      </c>
      <c r="AB51" s="110">
        <v>13711</v>
      </c>
      <c r="AC51" s="110">
        <v>1.0621146036998046</v>
      </c>
      <c r="AD51" s="109">
        <v>9.0991527123421498E-2</v>
      </c>
      <c r="AE51" s="109">
        <v>0.206236782480655</v>
      </c>
      <c r="AF51" s="109">
        <v>0.25825753045351402</v>
      </c>
      <c r="AG51" s="109">
        <v>5.43151165843722E-2</v>
      </c>
      <c r="AH51" s="109">
        <v>6.0424372586432601E-2</v>
      </c>
      <c r="AI51" s="109">
        <v>0.26316450555576298</v>
      </c>
      <c r="AJ51" s="109">
        <v>6.6610165215842607E-2</v>
      </c>
      <c r="AK51" s="109" t="s">
        <v>2887</v>
      </c>
    </row>
    <row r="52" spans="1:37">
      <c r="A52" s="88" t="s">
        <v>1411</v>
      </c>
      <c r="B52" s="89" t="s">
        <v>1412</v>
      </c>
      <c r="C52" s="89" t="s">
        <v>574</v>
      </c>
      <c r="D52" s="89" t="s">
        <v>191</v>
      </c>
      <c r="E52" s="90" t="s">
        <v>27</v>
      </c>
      <c r="F52" s="90" t="s">
        <v>512</v>
      </c>
      <c r="G52" s="90" t="s">
        <v>32</v>
      </c>
      <c r="H52" s="109">
        <v>398509</v>
      </c>
      <c r="I52" s="109">
        <v>408672</v>
      </c>
      <c r="J52" s="109">
        <v>427896</v>
      </c>
      <c r="K52" s="109">
        <v>6.4891541661382668E-3</v>
      </c>
      <c r="L52" s="110">
        <f t="shared" si="1"/>
        <v>29387</v>
      </c>
      <c r="M52" s="110">
        <v>9.4983913511774709E-3</v>
      </c>
      <c r="N52" s="110">
        <v>-3.0092371850392041E-3</v>
      </c>
      <c r="O52" s="109">
        <v>145061.43802671658</v>
      </c>
      <c r="P52" s="109">
        <v>65472.88787299642</v>
      </c>
      <c r="Q52" s="109">
        <v>217361.67410028697</v>
      </c>
      <c r="R52" s="109">
        <v>66.737357736666908</v>
      </c>
      <c r="S52" s="109">
        <v>30.121633974344693</v>
      </c>
      <c r="T52" s="109">
        <v>96.858991711012223</v>
      </c>
      <c r="U52" s="110">
        <v>3.3573755834242096</v>
      </c>
      <c r="V52" s="110">
        <v>2.811921786417535</v>
      </c>
      <c r="W52" s="110">
        <v>-0.16246433663831042</v>
      </c>
      <c r="X52" s="109">
        <v>0.99119368288531884</v>
      </c>
      <c r="Y52" s="109">
        <v>1.0092147595613594</v>
      </c>
      <c r="Z52" s="109">
        <v>0.9997505464861367</v>
      </c>
      <c r="AA52" s="110">
        <v>10140</v>
      </c>
      <c r="AB52" s="110">
        <v>20692</v>
      </c>
      <c r="AC52" s="110">
        <v>1.0406311637080869</v>
      </c>
      <c r="AD52" s="109">
        <v>0.126108616222815</v>
      </c>
      <c r="AE52" s="109">
        <v>0.21224355131384801</v>
      </c>
      <c r="AF52" s="109">
        <v>0.26023489185475301</v>
      </c>
      <c r="AG52" s="109">
        <v>4.2772304364819103E-2</v>
      </c>
      <c r="AH52" s="109">
        <v>7.3848515628634107E-2</v>
      </c>
      <c r="AI52" s="109">
        <v>0.23866957156415899</v>
      </c>
      <c r="AJ52" s="109">
        <v>4.6122549050971302E-2</v>
      </c>
      <c r="AK52" s="109" t="s">
        <v>2887</v>
      </c>
    </row>
    <row r="53" spans="1:37">
      <c r="A53" s="88" t="s">
        <v>1825</v>
      </c>
      <c r="B53" s="89" t="s">
        <v>1826</v>
      </c>
      <c r="C53" s="89" t="s">
        <v>190</v>
      </c>
      <c r="D53" s="89" t="s">
        <v>191</v>
      </c>
      <c r="E53" s="90" t="s">
        <v>27</v>
      </c>
      <c r="F53" s="90" t="s">
        <v>102</v>
      </c>
      <c r="G53" s="90" t="s">
        <v>61</v>
      </c>
      <c r="H53" s="109">
        <v>474715</v>
      </c>
      <c r="I53" s="109">
        <v>487299</v>
      </c>
      <c r="J53" s="109">
        <v>514651</v>
      </c>
      <c r="K53" s="109">
        <v>7.3701520458759884E-3</v>
      </c>
      <c r="L53" s="110">
        <f t="shared" si="1"/>
        <v>39936</v>
      </c>
      <c r="M53" s="110">
        <v>5.5508835761874931E-3</v>
      </c>
      <c r="N53" s="110">
        <v>1.8192684696884953E-3</v>
      </c>
      <c r="O53" s="109">
        <v>170298.6230036066</v>
      </c>
      <c r="P53" s="109">
        <v>85939.145137502026</v>
      </c>
      <c r="Q53" s="109">
        <v>258413.23185889135</v>
      </c>
      <c r="R53" s="109">
        <v>65.901665243132584</v>
      </c>
      <c r="S53" s="109">
        <v>33.256480142019115</v>
      </c>
      <c r="T53" s="109">
        <v>99.158145385151755</v>
      </c>
      <c r="U53" s="110">
        <v>6.0370760038024063</v>
      </c>
      <c r="V53" s="110">
        <v>5.7924992777179964</v>
      </c>
      <c r="W53" s="110">
        <v>-4.0512447736348697E-2</v>
      </c>
      <c r="X53" s="109">
        <v>1.0017020533033321</v>
      </c>
      <c r="Y53" s="109">
        <v>1.0381003274470355</v>
      </c>
      <c r="Z53" s="109">
        <v>1.020011795793561</v>
      </c>
      <c r="AA53" s="110">
        <v>13589</v>
      </c>
      <c r="AB53" s="110">
        <v>27255</v>
      </c>
      <c r="AC53" s="110">
        <v>1.0056663477812937</v>
      </c>
      <c r="AD53" s="109">
        <v>0.108221756034612</v>
      </c>
      <c r="AE53" s="109">
        <v>0.21390567842817701</v>
      </c>
      <c r="AF53" s="109">
        <v>0.246100240934019</v>
      </c>
      <c r="AG53" s="109">
        <v>4.7962841823356903E-2</v>
      </c>
      <c r="AH53" s="109">
        <v>6.7666279859700501E-2</v>
      </c>
      <c r="AI53" s="109">
        <v>0.25170216539811202</v>
      </c>
      <c r="AJ53" s="109">
        <v>6.4441037522022002E-2</v>
      </c>
      <c r="AK53" s="109" t="s">
        <v>2887</v>
      </c>
    </row>
    <row r="54" spans="1:37">
      <c r="A54" s="88" t="s">
        <v>1435</v>
      </c>
      <c r="B54" s="89" t="s">
        <v>1436</v>
      </c>
      <c r="C54" s="89" t="s">
        <v>574</v>
      </c>
      <c r="D54" s="89" t="s">
        <v>191</v>
      </c>
      <c r="E54" s="90" t="s">
        <v>27</v>
      </c>
      <c r="F54" s="90" t="s">
        <v>84</v>
      </c>
      <c r="G54" s="90" t="s">
        <v>81</v>
      </c>
      <c r="H54" s="109">
        <v>260602</v>
      </c>
      <c r="I54" s="109">
        <v>264376</v>
      </c>
      <c r="J54" s="109">
        <v>274685</v>
      </c>
      <c r="K54" s="109">
        <v>4.7960687988035655E-3</v>
      </c>
      <c r="L54" s="110">
        <f t="shared" si="1"/>
        <v>14083</v>
      </c>
      <c r="M54" s="110">
        <v>2.7508471778463495E-3</v>
      </c>
      <c r="N54" s="110">
        <v>2.045221620957216E-3</v>
      </c>
      <c r="O54" s="109">
        <v>89635.360444087215</v>
      </c>
      <c r="P54" s="109">
        <v>54182.059944060609</v>
      </c>
      <c r="Q54" s="109">
        <v>130867.57961185217</v>
      </c>
      <c r="R54" s="109">
        <v>68.493175093435667</v>
      </c>
      <c r="S54" s="109">
        <v>41.402202214454</v>
      </c>
      <c r="T54" s="109">
        <v>109.8953773078901</v>
      </c>
      <c r="U54" s="110">
        <v>5.5377658899074378</v>
      </c>
      <c r="V54" s="110">
        <v>5.3890518223861914</v>
      </c>
      <c r="W54" s="110">
        <v>-2.6854524094685427E-2</v>
      </c>
      <c r="X54" s="109">
        <v>0.95351693866573395</v>
      </c>
      <c r="Y54" s="109">
        <v>0.97496186791231387</v>
      </c>
      <c r="Z54" s="109">
        <v>0.96490284604163756</v>
      </c>
      <c r="AA54" s="110">
        <v>9228</v>
      </c>
      <c r="AB54" s="110">
        <v>18428</v>
      </c>
      <c r="AC54" s="110">
        <v>0.99696575639358476</v>
      </c>
      <c r="AD54" s="109">
        <v>9.0350372383909597E-2</v>
      </c>
      <c r="AE54" s="109">
        <v>0.183181369923237</v>
      </c>
      <c r="AF54" s="109">
        <v>0.26158368161519402</v>
      </c>
      <c r="AG54" s="109">
        <v>5.2874587100772898E-2</v>
      </c>
      <c r="AH54" s="109">
        <v>7.2135306278665698E-2</v>
      </c>
      <c r="AI54" s="109">
        <v>0.27122869023335999</v>
      </c>
      <c r="AJ54" s="109">
        <v>6.8645992464860903E-2</v>
      </c>
      <c r="AK54" s="109" t="s">
        <v>2887</v>
      </c>
    </row>
    <row r="55" spans="1:37">
      <c r="A55" s="88" t="s">
        <v>2216</v>
      </c>
      <c r="B55" s="89" t="s">
        <v>2217</v>
      </c>
      <c r="C55" s="89" t="s">
        <v>26</v>
      </c>
      <c r="D55" s="89" t="s">
        <v>191</v>
      </c>
      <c r="E55" s="90" t="s">
        <v>27</v>
      </c>
      <c r="F55" s="90" t="s">
        <v>293</v>
      </c>
      <c r="G55" s="90" t="s">
        <v>52</v>
      </c>
      <c r="H55" s="109">
        <v>177992</v>
      </c>
      <c r="I55" s="109">
        <v>178597</v>
      </c>
      <c r="J55" s="109">
        <v>181658</v>
      </c>
      <c r="K55" s="109">
        <v>1.8550997518456125E-3</v>
      </c>
      <c r="L55" s="110">
        <f t="shared" si="1"/>
        <v>3666</v>
      </c>
      <c r="M55" s="110">
        <v>4.1553646344663075E-3</v>
      </c>
      <c r="N55" s="110">
        <v>-2.3002648826206951E-3</v>
      </c>
      <c r="O55" s="109">
        <v>64254.320931175658</v>
      </c>
      <c r="P55" s="109">
        <v>31198.09404854272</v>
      </c>
      <c r="Q55" s="109">
        <v>86205.585020281607</v>
      </c>
      <c r="R55" s="109">
        <v>74.536146255557028</v>
      </c>
      <c r="S55" s="109">
        <v>36.190339687623187</v>
      </c>
      <c r="T55" s="109">
        <v>110.72648594317994</v>
      </c>
      <c r="U55" s="110">
        <v>5.8848969833181206</v>
      </c>
      <c r="V55" s="110">
        <v>5.9220375460798733</v>
      </c>
      <c r="W55" s="110">
        <v>6.3111661711385634E-3</v>
      </c>
      <c r="X55" s="109">
        <v>1.0298782896409679</v>
      </c>
      <c r="Y55" s="109">
        <v>1.0566805585158996</v>
      </c>
      <c r="Z55" s="109">
        <v>1.0435493880995976</v>
      </c>
      <c r="AA55" s="110">
        <v>5031</v>
      </c>
      <c r="AB55" s="110">
        <v>9992</v>
      </c>
      <c r="AC55" s="110">
        <v>0.9860862651560327</v>
      </c>
      <c r="AD55" s="109">
        <v>8.8303717956776107E-2</v>
      </c>
      <c r="AE55" s="109">
        <v>0.18788308260935799</v>
      </c>
      <c r="AF55" s="109">
        <v>0.24840053615035701</v>
      </c>
      <c r="AG55" s="109">
        <v>3.9668381707656103E-2</v>
      </c>
      <c r="AH55" s="109">
        <v>6.0025115424434297E-2</v>
      </c>
      <c r="AI55" s="109">
        <v>0.28539422786402302</v>
      </c>
      <c r="AJ55" s="109">
        <v>9.0324938287394699E-2</v>
      </c>
      <c r="AK55" s="109" t="s">
        <v>2887</v>
      </c>
    </row>
    <row r="56" spans="1:37">
      <c r="A56" s="88" t="s">
        <v>1185</v>
      </c>
      <c r="B56" s="89" t="s">
        <v>1186</v>
      </c>
      <c r="C56" s="89" t="s">
        <v>574</v>
      </c>
      <c r="D56" s="89" t="s">
        <v>191</v>
      </c>
      <c r="E56" s="90" t="s">
        <v>27</v>
      </c>
      <c r="F56" s="90" t="s">
        <v>229</v>
      </c>
      <c r="G56" s="90" t="s">
        <v>62</v>
      </c>
      <c r="H56" s="109">
        <v>281585</v>
      </c>
      <c r="I56" s="109">
        <v>292691</v>
      </c>
      <c r="J56" s="109">
        <v>306617</v>
      </c>
      <c r="K56" s="109">
        <v>7.7723267425002796E-3</v>
      </c>
      <c r="L56" s="110">
        <f t="shared" si="1"/>
        <v>25032</v>
      </c>
      <c r="M56" s="110">
        <v>4.3043131328031059E-3</v>
      </c>
      <c r="N56" s="110">
        <v>3.4680136096971736E-3</v>
      </c>
      <c r="O56" s="109">
        <v>104497.50160046935</v>
      </c>
      <c r="P56" s="109">
        <v>59351.139014005064</v>
      </c>
      <c r="Q56" s="109">
        <v>142768.35938552557</v>
      </c>
      <c r="R56" s="109">
        <v>73.193739880619319</v>
      </c>
      <c r="S56" s="109">
        <v>41.571633427358918</v>
      </c>
      <c r="T56" s="109">
        <v>114.76537330797838</v>
      </c>
      <c r="U56" s="110">
        <v>5.5186334914275941</v>
      </c>
      <c r="V56" s="110">
        <v>5.2345567118297645</v>
      </c>
      <c r="W56" s="110">
        <v>-5.147592787944736E-2</v>
      </c>
      <c r="X56" s="109">
        <v>0.84709014287612372</v>
      </c>
      <c r="Y56" s="109">
        <v>0.8153586634596105</v>
      </c>
      <c r="Z56" s="109">
        <v>0.83068090035199926</v>
      </c>
      <c r="AA56" s="110">
        <v>10890</v>
      </c>
      <c r="AB56" s="110">
        <v>21466</v>
      </c>
      <c r="AC56" s="110">
        <v>0.97116620752984395</v>
      </c>
      <c r="AD56" s="109">
        <v>0.104790277110982</v>
      </c>
      <c r="AE56" s="109">
        <v>0.199932673268471</v>
      </c>
      <c r="AF56" s="109">
        <v>0.25713290586678</v>
      </c>
      <c r="AG56" s="109">
        <v>5.25035737199172E-2</v>
      </c>
      <c r="AH56" s="109">
        <v>7.7960753170853103E-2</v>
      </c>
      <c r="AI56" s="109">
        <v>0.260925045333605</v>
      </c>
      <c r="AJ56" s="109">
        <v>4.67547715293921E-2</v>
      </c>
      <c r="AK56" s="109" t="s">
        <v>2887</v>
      </c>
    </row>
    <row r="57" spans="1:37">
      <c r="A57" s="88" t="s">
        <v>2545</v>
      </c>
      <c r="B57" s="89" t="s">
        <v>2546</v>
      </c>
      <c r="C57" s="89" t="s">
        <v>190</v>
      </c>
      <c r="D57" s="89" t="s">
        <v>191</v>
      </c>
      <c r="E57" s="90" t="s">
        <v>27</v>
      </c>
      <c r="F57" s="90" t="s">
        <v>118</v>
      </c>
      <c r="G57" s="90" t="s">
        <v>61</v>
      </c>
      <c r="H57" s="109">
        <v>225336</v>
      </c>
      <c r="I57" s="109">
        <v>222224</v>
      </c>
      <c r="J57" s="109">
        <v>228999</v>
      </c>
      <c r="K57" s="109">
        <v>1.4669854363262846E-3</v>
      </c>
      <c r="L57" s="110">
        <f t="shared" si="1"/>
        <v>3663</v>
      </c>
      <c r="M57" s="110">
        <v>2.9774298462963422E-3</v>
      </c>
      <c r="N57" s="110">
        <v>-1.5104444099700576E-3</v>
      </c>
      <c r="O57" s="109">
        <v>68232.158337825298</v>
      </c>
      <c r="P57" s="109">
        <v>43970.486745904833</v>
      </c>
      <c r="Q57" s="109">
        <v>116796.35491626989</v>
      </c>
      <c r="R57" s="109">
        <v>58.419766941134618</v>
      </c>
      <c r="S57" s="109">
        <v>37.647139568205553</v>
      </c>
      <c r="T57" s="109">
        <v>96.066906509340072</v>
      </c>
      <c r="U57" s="110">
        <v>4.9715783725352054</v>
      </c>
      <c r="V57" s="110">
        <v>4.8285567610721083</v>
      </c>
      <c r="W57" s="110">
        <v>-2.8767848104980131E-2</v>
      </c>
      <c r="X57" s="109">
        <v>1.1097018328185209</v>
      </c>
      <c r="Y57" s="109">
        <v>1.1495913454638991</v>
      </c>
      <c r="Z57" s="109">
        <v>1.1295701648393228</v>
      </c>
      <c r="AA57" s="110">
        <v>6618</v>
      </c>
      <c r="AB57" s="110">
        <v>12934</v>
      </c>
      <c r="AC57" s="110">
        <v>0.9543668782109398</v>
      </c>
      <c r="AD57" s="109">
        <v>9.0181899974228596E-2</v>
      </c>
      <c r="AE57" s="109">
        <v>0.19958082464636301</v>
      </c>
      <c r="AF57" s="109">
        <v>0.26238490498003902</v>
      </c>
      <c r="AG57" s="109">
        <v>4.9098508296216502E-2</v>
      </c>
      <c r="AH57" s="109">
        <v>6.5821690716224193E-2</v>
      </c>
      <c r="AI57" s="109">
        <v>0.26987409047188299</v>
      </c>
      <c r="AJ57" s="109">
        <v>6.3058080915045195E-2</v>
      </c>
      <c r="AK57" s="109" t="s">
        <v>2887</v>
      </c>
    </row>
    <row r="58" spans="1:37">
      <c r="A58" s="88" t="s">
        <v>2005</v>
      </c>
      <c r="B58" s="89" t="s">
        <v>2006</v>
      </c>
      <c r="C58" s="89" t="s">
        <v>190</v>
      </c>
      <c r="D58" s="89" t="s">
        <v>191</v>
      </c>
      <c r="E58" s="90" t="s">
        <v>27</v>
      </c>
      <c r="F58" s="90" t="s">
        <v>224</v>
      </c>
      <c r="G58" s="90" t="s">
        <v>52</v>
      </c>
      <c r="H58" s="109">
        <v>1141715</v>
      </c>
      <c r="I58" s="109">
        <v>1165708</v>
      </c>
      <c r="J58" s="109">
        <v>1187907</v>
      </c>
      <c r="K58" s="109">
        <v>3.6120913106172381E-3</v>
      </c>
      <c r="L58" s="110">
        <f t="shared" si="1"/>
        <v>46192</v>
      </c>
      <c r="M58" s="110">
        <v>6.7750749293893353E-3</v>
      </c>
      <c r="N58" s="110">
        <v>-3.1629836187720972E-3</v>
      </c>
      <c r="O58" s="109">
        <v>414659.0381956076</v>
      </c>
      <c r="P58" s="109">
        <v>182274.07655330776</v>
      </c>
      <c r="Q58" s="109">
        <v>590973.88525108434</v>
      </c>
      <c r="R58" s="109">
        <v>70.165374231288297</v>
      </c>
      <c r="S58" s="109">
        <v>30.843000190417179</v>
      </c>
      <c r="T58" s="109">
        <v>101.00837442170562</v>
      </c>
      <c r="U58" s="110">
        <v>5.399047551526353</v>
      </c>
      <c r="V58" s="110">
        <v>5.3428863898026142</v>
      </c>
      <c r="W58" s="110">
        <v>-1.0402049840783779E-2</v>
      </c>
      <c r="X58" s="109">
        <v>1.1181425504218176</v>
      </c>
      <c r="Y58" s="109">
        <v>1.0955704137674278</v>
      </c>
      <c r="Z58" s="109">
        <v>1.1065561197231428</v>
      </c>
      <c r="AA58" s="110">
        <v>29103</v>
      </c>
      <c r="AB58" s="110">
        <v>53658</v>
      </c>
      <c r="AC58" s="110">
        <v>0.84372745077827038</v>
      </c>
      <c r="AD58" s="109">
        <v>0.11672870806246601</v>
      </c>
      <c r="AE58" s="109">
        <v>0.20581847338173601</v>
      </c>
      <c r="AF58" s="109">
        <v>0.24212444834038799</v>
      </c>
      <c r="AG58" s="109">
        <v>4.3396089790789398E-2</v>
      </c>
      <c r="AH58" s="109">
        <v>7.5361844222114893E-2</v>
      </c>
      <c r="AI58" s="109">
        <v>0.25250141906886903</v>
      </c>
      <c r="AJ58" s="109">
        <v>6.4069017133637607E-2</v>
      </c>
      <c r="AK58" s="109" t="s">
        <v>2887</v>
      </c>
    </row>
    <row r="59" spans="1:37">
      <c r="A59" s="88" t="s">
        <v>1947</v>
      </c>
      <c r="B59" s="89" t="s">
        <v>1948</v>
      </c>
      <c r="C59" s="89" t="s">
        <v>574</v>
      </c>
      <c r="D59" s="89" t="s">
        <v>191</v>
      </c>
      <c r="E59" s="90" t="s">
        <v>27</v>
      </c>
      <c r="F59" s="90" t="s">
        <v>203</v>
      </c>
      <c r="G59" s="90" t="s">
        <v>42</v>
      </c>
      <c r="H59" s="109">
        <v>186846</v>
      </c>
      <c r="I59" s="109">
        <v>191073</v>
      </c>
      <c r="J59" s="109">
        <v>197277</v>
      </c>
      <c r="K59" s="109">
        <v>4.9507678739739713E-3</v>
      </c>
      <c r="L59" s="110">
        <f t="shared" si="1"/>
        <v>10431</v>
      </c>
      <c r="M59" s="110">
        <v>3.1560571898467948E-3</v>
      </c>
      <c r="N59" s="110">
        <v>1.7947106841271765E-3</v>
      </c>
      <c r="O59" s="109">
        <v>68393.733331936455</v>
      </c>
      <c r="P59" s="109">
        <v>37530.849325437128</v>
      </c>
      <c r="Q59" s="109">
        <v>91352.417342626446</v>
      </c>
      <c r="R59" s="109">
        <v>74.868006037999919</v>
      </c>
      <c r="S59" s="109">
        <v>41.083586419693631</v>
      </c>
      <c r="T59" s="109">
        <v>115.95159245769322</v>
      </c>
      <c r="U59" s="110">
        <v>5.0304044681607012</v>
      </c>
      <c r="V59" s="110">
        <v>4.8808205651447505</v>
      </c>
      <c r="W59" s="110">
        <v>-2.9735959397047058E-2</v>
      </c>
      <c r="X59" s="109">
        <v>0.91377607754349965</v>
      </c>
      <c r="Y59" s="109">
        <v>0.85130456493436868</v>
      </c>
      <c r="Z59" s="109">
        <v>0.88155707679434558</v>
      </c>
      <c r="AA59" s="110">
        <v>7005</v>
      </c>
      <c r="AB59" s="110">
        <v>12602</v>
      </c>
      <c r="AC59" s="110">
        <v>0.79900071377587434</v>
      </c>
      <c r="AD59" s="109">
        <v>8.9790581061420099E-2</v>
      </c>
      <c r="AE59" s="109">
        <v>0.197602268847511</v>
      </c>
      <c r="AF59" s="109">
        <v>0.27075016690938403</v>
      </c>
      <c r="AG59" s="109">
        <v>5.08134262123884E-2</v>
      </c>
      <c r="AH59" s="109">
        <v>6.5719165202340696E-2</v>
      </c>
      <c r="AI59" s="109">
        <v>0.26382123357812898</v>
      </c>
      <c r="AJ59" s="109">
        <v>6.1503158188826297E-2</v>
      </c>
      <c r="AK59" s="109" t="s">
        <v>2887</v>
      </c>
    </row>
    <row r="60" spans="1:37">
      <c r="A60" s="88" t="s">
        <v>1641</v>
      </c>
      <c r="B60" s="89" t="s">
        <v>1642</v>
      </c>
      <c r="C60" s="89" t="s">
        <v>190</v>
      </c>
      <c r="D60" s="89" t="s">
        <v>191</v>
      </c>
      <c r="E60" s="90" t="s">
        <v>27</v>
      </c>
      <c r="F60" s="90" t="s">
        <v>157</v>
      </c>
      <c r="G60" s="90" t="s">
        <v>41</v>
      </c>
      <c r="H60" s="109">
        <v>287005</v>
      </c>
      <c r="I60" s="109">
        <v>292268</v>
      </c>
      <c r="J60" s="109">
        <v>297273</v>
      </c>
      <c r="K60" s="109">
        <v>3.2006813965932412E-3</v>
      </c>
      <c r="L60" s="110">
        <f t="shared" si="1"/>
        <v>10268</v>
      </c>
      <c r="M60" s="110">
        <v>2.6857974824625597E-3</v>
      </c>
      <c r="N60" s="110">
        <v>5.1488391413068157E-4</v>
      </c>
      <c r="O60" s="109">
        <v>93751.146900793814</v>
      </c>
      <c r="P60" s="109">
        <v>62958.894981981954</v>
      </c>
      <c r="Q60" s="109">
        <v>140562.95811722425</v>
      </c>
      <c r="R60" s="109">
        <v>66.696908030783518</v>
      </c>
      <c r="S60" s="109">
        <v>44.790530752402482</v>
      </c>
      <c r="T60" s="109">
        <v>111.48743878318608</v>
      </c>
      <c r="U60" s="110">
        <v>4.7972120114722285</v>
      </c>
      <c r="V60" s="110">
        <v>4.8188582341227413</v>
      </c>
      <c r="W60" s="110">
        <v>4.5122505736138359E-3</v>
      </c>
      <c r="X60" s="109">
        <v>0.92091450114634466</v>
      </c>
      <c r="Y60" s="109">
        <v>0.89407361680862596</v>
      </c>
      <c r="Z60" s="109">
        <v>0.90674426591592538</v>
      </c>
      <c r="AA60" s="110">
        <v>11715</v>
      </c>
      <c r="AB60" s="110">
        <v>21059</v>
      </c>
      <c r="AC60" s="110">
        <v>0.79760990183525404</v>
      </c>
      <c r="AD60" s="109">
        <v>9.5311536680370998E-2</v>
      </c>
      <c r="AE60" s="109">
        <v>0.20043113933085399</v>
      </c>
      <c r="AF60" s="109">
        <v>0.267629806053368</v>
      </c>
      <c r="AG60" s="109">
        <v>4.3748308439568E-2</v>
      </c>
      <c r="AH60" s="109">
        <v>6.0734899914796601E-2</v>
      </c>
      <c r="AI60" s="109">
        <v>0.27407752381614803</v>
      </c>
      <c r="AJ60" s="109">
        <v>5.80667857648937E-2</v>
      </c>
      <c r="AK60" s="109" t="s">
        <v>2887</v>
      </c>
    </row>
    <row r="61" spans="1:37">
      <c r="A61" s="88" t="s">
        <v>2491</v>
      </c>
      <c r="B61" s="89" t="s">
        <v>2492</v>
      </c>
      <c r="C61" s="89" t="s">
        <v>190</v>
      </c>
      <c r="D61" s="89" t="s">
        <v>191</v>
      </c>
      <c r="E61" s="90" t="s">
        <v>27</v>
      </c>
      <c r="F61" s="90" t="s">
        <v>187</v>
      </c>
      <c r="G61" s="90" t="s">
        <v>29</v>
      </c>
      <c r="H61" s="109">
        <v>207267</v>
      </c>
      <c r="I61" s="109">
        <v>208497</v>
      </c>
      <c r="J61" s="109">
        <v>211920</v>
      </c>
      <c r="K61" s="109">
        <v>2.0203133406260232E-3</v>
      </c>
      <c r="L61" s="110">
        <f t="shared" si="1"/>
        <v>4653</v>
      </c>
      <c r="M61" s="110">
        <v>1.9347376496654523E-3</v>
      </c>
      <c r="N61" s="110">
        <v>8.5575690960570938E-5</v>
      </c>
      <c r="O61" s="109">
        <v>68760.270279368226</v>
      </c>
      <c r="P61" s="109">
        <v>40410.582354542814</v>
      </c>
      <c r="Q61" s="109">
        <v>102749.14736608895</v>
      </c>
      <c r="R61" s="109">
        <v>66.92052639072476</v>
      </c>
      <c r="S61" s="109">
        <v>39.329360282243876</v>
      </c>
      <c r="T61" s="109">
        <v>106.24988667296881</v>
      </c>
      <c r="U61" s="110">
        <v>5.1437875583722716</v>
      </c>
      <c r="V61" s="110">
        <v>5.319786742813319</v>
      </c>
      <c r="W61" s="110">
        <v>3.4215873506397584E-2</v>
      </c>
      <c r="X61" s="109">
        <v>1.0482688395491642</v>
      </c>
      <c r="Y61" s="109">
        <v>1.0038266643243947</v>
      </c>
      <c r="Z61" s="109">
        <v>1.0245973830008013</v>
      </c>
      <c r="AA61" s="110">
        <v>6833</v>
      </c>
      <c r="AB61" s="110">
        <v>12201</v>
      </c>
      <c r="AC61" s="110">
        <v>0.78559929752670854</v>
      </c>
      <c r="AD61" s="109">
        <v>9.7030193992082306E-2</v>
      </c>
      <c r="AE61" s="109">
        <v>0.19005589223469399</v>
      </c>
      <c r="AF61" s="109">
        <v>0.26205720799221699</v>
      </c>
      <c r="AG61" s="109">
        <v>4.2434614392073501E-2</v>
      </c>
      <c r="AH61" s="109">
        <v>6.03740460026118E-2</v>
      </c>
      <c r="AI61" s="109">
        <v>0.27074445364969202</v>
      </c>
      <c r="AJ61" s="109">
        <v>7.7303591736629804E-2</v>
      </c>
      <c r="AK61" s="109" t="s">
        <v>2887</v>
      </c>
    </row>
    <row r="62" spans="1:37">
      <c r="A62" s="88" t="s">
        <v>1659</v>
      </c>
      <c r="B62" s="89" t="s">
        <v>1660</v>
      </c>
      <c r="C62" s="89" t="s">
        <v>190</v>
      </c>
      <c r="D62" s="89" t="s">
        <v>191</v>
      </c>
      <c r="E62" s="90" t="s">
        <v>27</v>
      </c>
      <c r="F62" s="90" t="s">
        <v>109</v>
      </c>
      <c r="G62" s="90" t="s">
        <v>38</v>
      </c>
      <c r="H62" s="109">
        <v>244652</v>
      </c>
      <c r="I62" s="109">
        <v>251650</v>
      </c>
      <c r="J62" s="109">
        <v>257193</v>
      </c>
      <c r="K62" s="109">
        <v>4.554886025371907E-3</v>
      </c>
      <c r="L62" s="110">
        <f t="shared" si="1"/>
        <v>12541</v>
      </c>
      <c r="M62" s="110">
        <v>3.1060687253570141E-3</v>
      </c>
      <c r="N62" s="110">
        <v>1.448817300014893E-3</v>
      </c>
      <c r="O62" s="109">
        <v>83956.86887536943</v>
      </c>
      <c r="P62" s="109">
        <v>51187.296564429053</v>
      </c>
      <c r="Q62" s="109">
        <v>122048.83456020152</v>
      </c>
      <c r="R62" s="109">
        <v>68.789570320687545</v>
      </c>
      <c r="S62" s="109">
        <v>41.940012576834995</v>
      </c>
      <c r="T62" s="109">
        <v>110.72958289752255</v>
      </c>
      <c r="U62" s="110">
        <v>4.8550152594592459</v>
      </c>
      <c r="V62" s="110">
        <v>4.8636197586583254</v>
      </c>
      <c r="W62" s="110">
        <v>1.7722908660925273E-3</v>
      </c>
      <c r="X62" s="109">
        <v>0.88952194511733207</v>
      </c>
      <c r="Y62" s="109">
        <v>0.87005109571115002</v>
      </c>
      <c r="Z62" s="109">
        <v>0.8794382649744189</v>
      </c>
      <c r="AA62" s="110">
        <v>9243</v>
      </c>
      <c r="AB62" s="110">
        <v>16361</v>
      </c>
      <c r="AC62" s="110">
        <v>0.77009628908363092</v>
      </c>
      <c r="AD62" s="109">
        <v>8.5428481597798395E-2</v>
      </c>
      <c r="AE62" s="109">
        <v>0.19529715702227099</v>
      </c>
      <c r="AF62" s="109">
        <v>0.27002772034615002</v>
      </c>
      <c r="AG62" s="109">
        <v>4.6339203669680598E-2</v>
      </c>
      <c r="AH62" s="109">
        <v>6.2566660255014603E-2</v>
      </c>
      <c r="AI62" s="109">
        <v>0.28572794452174399</v>
      </c>
      <c r="AJ62" s="109">
        <v>5.4612832587341197E-2</v>
      </c>
      <c r="AK62" s="109" t="s">
        <v>2887</v>
      </c>
    </row>
    <row r="63" spans="1:37">
      <c r="A63" s="88" t="s">
        <v>1221</v>
      </c>
      <c r="B63" s="89" t="s">
        <v>1222</v>
      </c>
      <c r="C63" s="89" t="s">
        <v>190</v>
      </c>
      <c r="D63" s="89" t="s">
        <v>191</v>
      </c>
      <c r="E63" s="90" t="s">
        <v>27</v>
      </c>
      <c r="F63" s="90" t="s">
        <v>130</v>
      </c>
      <c r="G63" s="90" t="s">
        <v>48</v>
      </c>
      <c r="H63" s="109">
        <v>280440</v>
      </c>
      <c r="I63" s="109">
        <v>286190</v>
      </c>
      <c r="J63" s="109">
        <v>295787</v>
      </c>
      <c r="K63" s="109">
        <v>4.855367677806699E-3</v>
      </c>
      <c r="L63" s="110">
        <f t="shared" si="1"/>
        <v>15347</v>
      </c>
      <c r="M63" s="110">
        <v>2.5454464282836931E-3</v>
      </c>
      <c r="N63" s="110">
        <v>2.3099212495230059E-3</v>
      </c>
      <c r="O63" s="109">
        <v>95101.134353853296</v>
      </c>
      <c r="P63" s="109">
        <v>60510.273663073458</v>
      </c>
      <c r="Q63" s="109">
        <v>140175.59198307319</v>
      </c>
      <c r="R63" s="109">
        <v>67.844289443298493</v>
      </c>
      <c r="S63" s="109">
        <v>43.167482160788971</v>
      </c>
      <c r="T63" s="109">
        <v>111.01177160408757</v>
      </c>
      <c r="U63" s="110">
        <v>4.813682736630434</v>
      </c>
      <c r="V63" s="110">
        <v>4.4507979252900585</v>
      </c>
      <c r="W63" s="110">
        <v>-7.5386108972024607E-2</v>
      </c>
      <c r="X63" s="109">
        <v>0.95882635909501179</v>
      </c>
      <c r="Y63" s="109">
        <v>0.90757411264119592</v>
      </c>
      <c r="Z63" s="109">
        <v>0.93180315990683615</v>
      </c>
      <c r="AA63" s="110">
        <v>10290</v>
      </c>
      <c r="AB63" s="110">
        <v>17816</v>
      </c>
      <c r="AC63" s="110">
        <v>0.73138969873663751</v>
      </c>
      <c r="AD63" s="109">
        <v>9.3015599843545405E-2</v>
      </c>
      <c r="AE63" s="109">
        <v>0.19274181048685601</v>
      </c>
      <c r="AF63" s="109">
        <v>0.25822631463875501</v>
      </c>
      <c r="AG63" s="109">
        <v>4.5681793718115399E-2</v>
      </c>
      <c r="AH63" s="109">
        <v>6.2114179884934902E-2</v>
      </c>
      <c r="AI63" s="109">
        <v>0.28084412888188498</v>
      </c>
      <c r="AJ63" s="109">
        <v>6.7376172545908997E-2</v>
      </c>
      <c r="AK63" s="109" t="s">
        <v>2887</v>
      </c>
    </row>
    <row r="64" spans="1:37">
      <c r="A64" s="88" t="s">
        <v>2338</v>
      </c>
      <c r="B64" s="89" t="s">
        <v>2339</v>
      </c>
      <c r="C64" s="89" t="s">
        <v>574</v>
      </c>
      <c r="D64" s="89" t="s">
        <v>191</v>
      </c>
      <c r="E64" s="90" t="s">
        <v>27</v>
      </c>
      <c r="F64" s="90" t="s">
        <v>257</v>
      </c>
      <c r="G64" s="90" t="s">
        <v>42</v>
      </c>
      <c r="H64" s="109">
        <v>210012</v>
      </c>
      <c r="I64" s="109">
        <v>208390</v>
      </c>
      <c r="J64" s="109">
        <v>206616</v>
      </c>
      <c r="K64" s="109">
        <v>-1.4809635548574951E-3</v>
      </c>
      <c r="L64" s="110">
        <f t="shared" si="1"/>
        <v>-3396</v>
      </c>
      <c r="M64" s="110">
        <v>1.7894280137100704E-3</v>
      </c>
      <c r="N64" s="110">
        <v>-3.2703915685675655E-3</v>
      </c>
      <c r="O64" s="109">
        <v>62465.36966705665</v>
      </c>
      <c r="P64" s="109">
        <v>47720.18565756207</v>
      </c>
      <c r="Q64" s="109">
        <v>96430.444675381295</v>
      </c>
      <c r="R64" s="109">
        <v>64.777643489394862</v>
      </c>
      <c r="S64" s="109">
        <v>49.486638600708474</v>
      </c>
      <c r="T64" s="109">
        <v>114.26428209010314</v>
      </c>
      <c r="U64" s="110">
        <v>5.4908723005513762</v>
      </c>
      <c r="V64" s="110">
        <v>4.9892412632108361</v>
      </c>
      <c r="W64" s="110">
        <v>-9.1357257987982693E-2</v>
      </c>
      <c r="X64" s="109">
        <v>0.90775540622334405</v>
      </c>
      <c r="Y64" s="109">
        <v>0.83550342501001729</v>
      </c>
      <c r="Z64" s="109">
        <v>0.87016793437709039</v>
      </c>
      <c r="AA64" s="110">
        <v>8357</v>
      </c>
      <c r="AB64" s="110">
        <v>14060</v>
      </c>
      <c r="AC64" s="110">
        <v>0.68242192174225202</v>
      </c>
      <c r="AD64" s="109">
        <v>7.7188248010889499E-2</v>
      </c>
      <c r="AE64" s="109">
        <v>0.17820435520102401</v>
      </c>
      <c r="AF64" s="109">
        <v>0.26677786401791698</v>
      </c>
      <c r="AG64" s="109">
        <v>5.4096182934195297E-2</v>
      </c>
      <c r="AH64" s="109">
        <v>6.7769775507872193E-2</v>
      </c>
      <c r="AI64" s="109">
        <v>0.28432183127688299</v>
      </c>
      <c r="AJ64" s="109">
        <v>7.1641743051219606E-2</v>
      </c>
      <c r="AK64" s="109" t="s">
        <v>2887</v>
      </c>
    </row>
    <row r="65" spans="1:37">
      <c r="A65" s="88" t="s">
        <v>1385</v>
      </c>
      <c r="B65" s="89" t="s">
        <v>1386</v>
      </c>
      <c r="C65" s="89" t="s">
        <v>190</v>
      </c>
      <c r="D65" s="89" t="s">
        <v>191</v>
      </c>
      <c r="E65" s="90" t="s">
        <v>27</v>
      </c>
      <c r="F65" s="90" t="s">
        <v>136</v>
      </c>
      <c r="G65" s="90" t="s">
        <v>61</v>
      </c>
      <c r="H65" s="109">
        <v>256956</v>
      </c>
      <c r="I65" s="109">
        <v>256558</v>
      </c>
      <c r="J65" s="109">
        <v>257412</v>
      </c>
      <c r="K65" s="109">
        <v>1.6119936484737529E-4</v>
      </c>
      <c r="L65" s="110">
        <f t="shared" si="1"/>
        <v>456</v>
      </c>
      <c r="M65" s="110">
        <v>2.8945724201259182E-3</v>
      </c>
      <c r="N65" s="110">
        <v>-2.7333730552785429E-3</v>
      </c>
      <c r="O65" s="109">
        <v>88628.953381994099</v>
      </c>
      <c r="P65" s="109">
        <v>47788.800530329994</v>
      </c>
      <c r="Q65" s="109">
        <v>120994.24608767591</v>
      </c>
      <c r="R65" s="109">
        <v>73.250552193838217</v>
      </c>
      <c r="S65" s="109">
        <v>39.49675466030083</v>
      </c>
      <c r="T65" s="109">
        <v>112.74730685413917</v>
      </c>
      <c r="U65" s="110">
        <v>5.554900643000793</v>
      </c>
      <c r="V65" s="110">
        <v>5.5221706547060752</v>
      </c>
      <c r="W65" s="110">
        <v>-5.8920924780099934E-3</v>
      </c>
      <c r="X65" s="109">
        <v>1.0657050232211698</v>
      </c>
      <c r="Y65" s="109">
        <v>0.99718148528034023</v>
      </c>
      <c r="Z65" s="109">
        <v>1.0293932419401968</v>
      </c>
      <c r="AA65" s="110">
        <v>7825</v>
      </c>
      <c r="AB65" s="110">
        <v>13089</v>
      </c>
      <c r="AC65" s="110">
        <v>0.67271565495207675</v>
      </c>
      <c r="AD65" s="109">
        <v>9.9636994156487704E-2</v>
      </c>
      <c r="AE65" s="109">
        <v>0.21020342276544099</v>
      </c>
      <c r="AF65" s="109">
        <v>0.26429708805539298</v>
      </c>
      <c r="AG65" s="109">
        <v>4.1672432033216598E-2</v>
      </c>
      <c r="AH65" s="109">
        <v>4.8011126383025897E-2</v>
      </c>
      <c r="AI65" s="109">
        <v>0.26148951418698302</v>
      </c>
      <c r="AJ65" s="109">
        <v>7.46894224194527E-2</v>
      </c>
      <c r="AK65" s="109" t="s">
        <v>2887</v>
      </c>
    </row>
    <row r="66" spans="1:37">
      <c r="H66" s="104"/>
      <c r="I66" s="104"/>
      <c r="J66" s="104"/>
      <c r="L66" s="104"/>
      <c r="M66" s="104"/>
      <c r="N66" s="104"/>
      <c r="O66" s="104"/>
      <c r="P66" s="104"/>
      <c r="Q66" s="104"/>
      <c r="R66" s="104"/>
      <c r="S66" s="104"/>
      <c r="T66" s="104"/>
      <c r="U66" s="104"/>
      <c r="V66" s="104"/>
      <c r="W66" s="104"/>
      <c r="X66" s="104"/>
      <c r="Y66" s="104"/>
      <c r="Z66" s="104"/>
      <c r="AA66" s="104"/>
      <c r="AB66" s="104"/>
      <c r="AC66" s="104"/>
    </row>
    <row r="67" spans="1:37">
      <c r="H67" s="104"/>
      <c r="I67" s="104"/>
      <c r="J67" s="104"/>
      <c r="L67" s="104"/>
      <c r="M67" s="104"/>
      <c r="N67" s="104"/>
      <c r="O67" s="104"/>
      <c r="P67" s="104"/>
      <c r="Q67" s="104"/>
      <c r="R67" s="104"/>
      <c r="S67" s="104"/>
      <c r="T67" s="104"/>
      <c r="U67" s="104"/>
      <c r="V67" s="104"/>
      <c r="W67" s="104"/>
      <c r="X67" s="104"/>
      <c r="Y67" s="104"/>
      <c r="Z67" s="104"/>
      <c r="AA67" s="104"/>
      <c r="AB67" s="104"/>
      <c r="AC67" s="104"/>
    </row>
    <row r="68" spans="1:37">
      <c r="H68" s="104"/>
      <c r="I68" s="104"/>
      <c r="J68" s="104"/>
      <c r="L68" s="104"/>
      <c r="M68" s="104"/>
      <c r="N68" s="104"/>
      <c r="O68" s="104"/>
      <c r="P68" s="104"/>
      <c r="Q68" s="104"/>
      <c r="R68" s="104"/>
      <c r="S68" s="104"/>
      <c r="T68" s="104"/>
      <c r="U68" s="104"/>
      <c r="V68" s="104"/>
      <c r="W68" s="104"/>
      <c r="X68" s="104"/>
      <c r="Y68" s="104"/>
      <c r="Z68" s="104"/>
      <c r="AA68" s="104"/>
      <c r="AB68" s="104"/>
      <c r="AC68" s="104"/>
    </row>
    <row r="69" spans="1:37">
      <c r="H69" s="104"/>
      <c r="I69" s="104"/>
      <c r="J69" s="104"/>
      <c r="L69" s="104"/>
      <c r="M69" s="104"/>
      <c r="N69" s="104"/>
      <c r="O69" s="104"/>
      <c r="P69" s="104"/>
      <c r="Q69" s="104"/>
      <c r="R69" s="104"/>
      <c r="S69" s="104"/>
      <c r="T69" s="104"/>
      <c r="U69" s="104"/>
      <c r="V69" s="104"/>
      <c r="W69" s="104"/>
      <c r="X69" s="104"/>
      <c r="Y69" s="104"/>
      <c r="Z69" s="104"/>
      <c r="AA69" s="104"/>
      <c r="AB69" s="104"/>
      <c r="AC69" s="104"/>
    </row>
    <row r="70" spans="1:37">
      <c r="H70" s="104"/>
      <c r="I70" s="104"/>
      <c r="J70" s="104"/>
      <c r="L70" s="104"/>
      <c r="M70" s="104"/>
      <c r="N70" s="104"/>
      <c r="O70" s="104"/>
      <c r="P70" s="104"/>
      <c r="Q70" s="104"/>
      <c r="R70" s="104"/>
      <c r="S70" s="104"/>
      <c r="T70" s="104"/>
      <c r="U70" s="104"/>
      <c r="V70" s="104"/>
      <c r="W70" s="104"/>
      <c r="X70" s="104"/>
      <c r="Y70" s="104"/>
      <c r="Z70" s="104"/>
      <c r="AA70" s="104"/>
      <c r="AB70" s="104"/>
      <c r="AC70" s="104"/>
    </row>
    <row r="71" spans="1:37">
      <c r="H71" s="104"/>
      <c r="I71" s="104"/>
      <c r="J71" s="104"/>
      <c r="L71" s="104"/>
      <c r="M71" s="104"/>
      <c r="N71" s="104"/>
      <c r="O71" s="104"/>
      <c r="P71" s="104"/>
      <c r="Q71" s="104"/>
      <c r="R71" s="104"/>
      <c r="S71" s="104"/>
      <c r="T71" s="104"/>
      <c r="U71" s="104"/>
      <c r="V71" s="104"/>
      <c r="W71" s="104"/>
      <c r="X71" s="104"/>
      <c r="Y71" s="104"/>
      <c r="Z71" s="104"/>
      <c r="AA71" s="104"/>
      <c r="AB71" s="104"/>
      <c r="AC71" s="104"/>
    </row>
    <row r="72" spans="1:37">
      <c r="H72" s="104"/>
      <c r="I72" s="104"/>
      <c r="J72" s="104"/>
      <c r="L72" s="104"/>
      <c r="M72" s="104"/>
      <c r="N72" s="104"/>
      <c r="O72" s="104"/>
      <c r="P72" s="104"/>
      <c r="Q72" s="104"/>
      <c r="R72" s="104"/>
      <c r="S72" s="104"/>
      <c r="T72" s="104"/>
      <c r="U72" s="104"/>
      <c r="V72" s="104"/>
      <c r="W72" s="104"/>
      <c r="X72" s="104"/>
      <c r="Y72" s="104"/>
      <c r="Z72" s="104"/>
      <c r="AA72" s="104"/>
      <c r="AB72" s="104"/>
      <c r="AC72" s="104"/>
    </row>
    <row r="73" spans="1:37">
      <c r="H73" s="104"/>
      <c r="I73" s="104"/>
      <c r="J73" s="104"/>
      <c r="L73" s="104"/>
      <c r="M73" s="104"/>
      <c r="N73" s="104"/>
      <c r="O73" s="104"/>
      <c r="P73" s="104"/>
      <c r="Q73" s="104"/>
      <c r="R73" s="104"/>
      <c r="S73" s="104"/>
      <c r="T73" s="104"/>
      <c r="U73" s="104"/>
      <c r="V73" s="104"/>
      <c r="W73" s="104"/>
      <c r="X73" s="104"/>
      <c r="Y73" s="104"/>
      <c r="Z73" s="104"/>
      <c r="AA73" s="104"/>
      <c r="AB73" s="104"/>
      <c r="AC73" s="104"/>
    </row>
    <row r="74" spans="1:37">
      <c r="H74" s="104"/>
      <c r="I74" s="104"/>
      <c r="J74" s="104"/>
      <c r="L74" s="104"/>
      <c r="M74" s="104"/>
      <c r="N74" s="104"/>
      <c r="O74" s="104"/>
      <c r="P74" s="104"/>
      <c r="Q74" s="104"/>
      <c r="R74" s="104"/>
      <c r="S74" s="104"/>
      <c r="T74" s="104"/>
      <c r="U74" s="104"/>
      <c r="V74" s="104"/>
      <c r="W74" s="104"/>
      <c r="X74" s="104"/>
      <c r="Y74" s="104"/>
      <c r="Z74" s="104"/>
      <c r="AA74" s="104"/>
      <c r="AB74" s="104"/>
      <c r="AC74" s="104"/>
    </row>
    <row r="75" spans="1:37">
      <c r="H75" s="104"/>
      <c r="I75" s="104"/>
      <c r="J75" s="104"/>
      <c r="L75" s="104"/>
      <c r="M75" s="104"/>
      <c r="N75" s="104"/>
      <c r="O75" s="104"/>
      <c r="P75" s="104"/>
      <c r="Q75" s="104"/>
      <c r="R75" s="104"/>
      <c r="S75" s="104"/>
      <c r="T75" s="104"/>
      <c r="U75" s="104"/>
      <c r="V75" s="104"/>
      <c r="W75" s="104"/>
      <c r="X75" s="104"/>
      <c r="Y75" s="104"/>
      <c r="Z75" s="104"/>
      <c r="AA75" s="104"/>
      <c r="AB75" s="104"/>
      <c r="AC75" s="104"/>
    </row>
    <row r="76" spans="1:37">
      <c r="H76" s="104"/>
      <c r="I76" s="104"/>
      <c r="J76" s="104"/>
      <c r="L76" s="104"/>
      <c r="M76" s="104"/>
      <c r="N76" s="104"/>
      <c r="O76" s="104"/>
      <c r="P76" s="104"/>
      <c r="Q76" s="104"/>
      <c r="R76" s="104"/>
      <c r="S76" s="104"/>
      <c r="T76" s="104"/>
      <c r="U76" s="104"/>
      <c r="V76" s="104"/>
      <c r="W76" s="104"/>
      <c r="X76" s="104"/>
      <c r="Y76" s="104"/>
      <c r="Z76" s="104"/>
      <c r="AA76" s="104"/>
      <c r="AB76" s="104"/>
      <c r="AC76" s="104"/>
    </row>
    <row r="77" spans="1:37">
      <c r="H77" s="104"/>
      <c r="I77" s="104"/>
      <c r="J77" s="104"/>
      <c r="L77" s="104"/>
      <c r="M77" s="104"/>
      <c r="N77" s="104"/>
      <c r="O77" s="104"/>
      <c r="P77" s="104"/>
      <c r="Q77" s="104"/>
      <c r="R77" s="104"/>
      <c r="S77" s="104"/>
      <c r="T77" s="104"/>
      <c r="U77" s="104"/>
      <c r="V77" s="104"/>
      <c r="W77" s="104"/>
      <c r="X77" s="104"/>
      <c r="Y77" s="104"/>
      <c r="Z77" s="104"/>
      <c r="AA77" s="104"/>
      <c r="AB77" s="104"/>
      <c r="AC77" s="104"/>
    </row>
    <row r="78" spans="1:37">
      <c r="H78" s="104"/>
      <c r="I78" s="104"/>
      <c r="J78" s="104"/>
      <c r="L78" s="104"/>
      <c r="M78" s="104"/>
      <c r="N78" s="104"/>
      <c r="O78" s="104"/>
      <c r="P78" s="104"/>
      <c r="Q78" s="104"/>
      <c r="R78" s="104"/>
      <c r="S78" s="104"/>
      <c r="T78" s="104"/>
      <c r="U78" s="104"/>
      <c r="V78" s="104"/>
      <c r="W78" s="104"/>
      <c r="X78" s="104"/>
      <c r="Y78" s="104"/>
      <c r="Z78" s="104"/>
      <c r="AA78" s="104"/>
      <c r="AB78" s="104"/>
      <c r="AC78" s="104"/>
    </row>
    <row r="79" spans="1:37">
      <c r="H79" s="104"/>
      <c r="I79" s="104"/>
      <c r="J79" s="104"/>
      <c r="L79" s="104"/>
      <c r="M79" s="104"/>
      <c r="N79" s="104"/>
      <c r="O79" s="104"/>
      <c r="P79" s="104"/>
      <c r="Q79" s="104"/>
      <c r="R79" s="104"/>
      <c r="S79" s="104"/>
      <c r="T79" s="104"/>
      <c r="U79" s="104"/>
      <c r="V79" s="104"/>
      <c r="W79" s="104"/>
      <c r="X79" s="104"/>
      <c r="Y79" s="104"/>
      <c r="Z79" s="104"/>
      <c r="AA79" s="104"/>
      <c r="AB79" s="104"/>
      <c r="AC79" s="104"/>
    </row>
    <row r="80" spans="1:37">
      <c r="H80" s="104"/>
      <c r="I80" s="104"/>
      <c r="J80" s="104"/>
      <c r="L80" s="104"/>
      <c r="M80" s="104"/>
      <c r="N80" s="104"/>
      <c r="O80" s="104"/>
      <c r="P80" s="104"/>
      <c r="Q80" s="104"/>
      <c r="R80" s="104"/>
      <c r="S80" s="104"/>
      <c r="T80" s="104"/>
      <c r="U80" s="104"/>
      <c r="V80" s="104"/>
      <c r="W80" s="104"/>
      <c r="X80" s="104"/>
      <c r="Y80" s="104"/>
      <c r="Z80" s="104"/>
      <c r="AA80" s="104"/>
      <c r="AB80" s="104"/>
      <c r="AC80" s="104"/>
    </row>
    <row r="81" spans="8:29">
      <c r="H81" s="104"/>
      <c r="I81" s="104"/>
      <c r="J81" s="104"/>
      <c r="L81" s="104"/>
      <c r="M81" s="104"/>
      <c r="N81" s="104"/>
      <c r="O81" s="104"/>
      <c r="P81" s="104"/>
      <c r="Q81" s="104"/>
      <c r="R81" s="104"/>
      <c r="S81" s="104"/>
      <c r="T81" s="104"/>
      <c r="U81" s="104"/>
      <c r="V81" s="104"/>
      <c r="W81" s="104"/>
      <c r="X81" s="104"/>
      <c r="Y81" s="104"/>
      <c r="Z81" s="104"/>
      <c r="AA81" s="104"/>
      <c r="AB81" s="104"/>
      <c r="AC81" s="104"/>
    </row>
    <row r="82" spans="8:29">
      <c r="H82" s="104"/>
      <c r="I82" s="104"/>
      <c r="J82" s="104"/>
      <c r="L82" s="104"/>
      <c r="M82" s="104"/>
      <c r="N82" s="104"/>
      <c r="O82" s="104"/>
      <c r="P82" s="104"/>
      <c r="Q82" s="104"/>
      <c r="R82" s="104"/>
      <c r="S82" s="104"/>
      <c r="T82" s="104"/>
      <c r="U82" s="104"/>
      <c r="V82" s="104"/>
      <c r="W82" s="104"/>
      <c r="X82" s="104"/>
      <c r="Y82" s="104"/>
      <c r="Z82" s="104"/>
      <c r="AA82" s="104"/>
      <c r="AB82" s="104"/>
      <c r="AC82" s="104"/>
    </row>
    <row r="83" spans="8:29">
      <c r="H83" s="104"/>
      <c r="I83" s="104"/>
      <c r="J83" s="104"/>
      <c r="L83" s="104"/>
      <c r="M83" s="104"/>
      <c r="N83" s="104"/>
      <c r="O83" s="104"/>
      <c r="P83" s="104"/>
      <c r="Q83" s="104"/>
      <c r="R83" s="104"/>
      <c r="S83" s="104"/>
      <c r="T83" s="104"/>
      <c r="U83" s="104"/>
      <c r="V83" s="104"/>
      <c r="W83" s="104"/>
      <c r="X83" s="104"/>
      <c r="Y83" s="104"/>
      <c r="Z83" s="104"/>
      <c r="AA83" s="104"/>
      <c r="AB83" s="104"/>
      <c r="AC83" s="104"/>
    </row>
    <row r="84" spans="8:29">
      <c r="H84" s="104"/>
      <c r="I84" s="104"/>
      <c r="J84" s="104"/>
      <c r="L84" s="104"/>
      <c r="M84" s="104"/>
      <c r="N84" s="104"/>
      <c r="O84" s="104"/>
      <c r="P84" s="104"/>
      <c r="Q84" s="104"/>
      <c r="R84" s="104"/>
      <c r="S84" s="104"/>
      <c r="T84" s="104"/>
      <c r="U84" s="104"/>
      <c r="V84" s="104"/>
      <c r="W84" s="104"/>
      <c r="X84" s="104"/>
      <c r="Y84" s="104"/>
      <c r="Z84" s="104"/>
      <c r="AA84" s="104"/>
      <c r="AB84" s="104"/>
      <c r="AC84" s="104"/>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5D21-5D6E-4B0A-AD2E-59D1E9EBDAD9}">
  <dimension ref="A1:DJ65"/>
  <sheetViews>
    <sheetView topLeftCell="A28" zoomScale="70" zoomScaleNormal="70" workbookViewId="0">
      <selection activeCell="AP33" sqref="AP33"/>
    </sheetView>
  </sheetViews>
  <sheetFormatPr baseColWidth="10" defaultRowHeight="14.4"/>
  <cols>
    <col min="1" max="1" width="35.6640625" style="105" customWidth="1"/>
    <col min="2" max="2" width="38.77734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8" width="34.88671875" style="104" customWidth="1"/>
    <col min="9" max="9" width="24.88671875" style="104" customWidth="1"/>
    <col min="10" max="10" width="27" style="104" customWidth="1"/>
    <col min="11" max="12" width="20" style="104" customWidth="1"/>
    <col min="13" max="14" width="16" style="104" customWidth="1"/>
    <col min="15" max="15" width="34.5546875" style="104" customWidth="1"/>
    <col min="16" max="16" width="22.6640625" style="104" customWidth="1"/>
    <col min="17" max="18" width="23.109375" style="104" customWidth="1"/>
    <col min="19" max="20" width="33.44140625" style="104" customWidth="1"/>
    <col min="21" max="21" width="19.88671875" style="104" customWidth="1"/>
    <col min="22" max="22" width="26.44140625" style="104" customWidth="1"/>
    <col min="23" max="23" width="22.6640625" style="104" customWidth="1"/>
    <col min="24" max="24" width="26" style="104" customWidth="1"/>
    <col min="25" max="25" width="30.88671875" style="104" customWidth="1"/>
    <col min="26" max="26" width="34.33203125" style="104" customWidth="1"/>
    <col min="27" max="27" width="25.6640625" style="104" customWidth="1"/>
    <col min="28" max="28" width="32.6640625" style="104" customWidth="1"/>
    <col min="29" max="29" width="26.44140625" style="104" customWidth="1"/>
    <col min="30" max="30" width="40.6640625" style="104" customWidth="1"/>
    <col min="31" max="32" width="23.44140625" style="104" customWidth="1"/>
    <col min="33" max="33" width="28.21875" style="104" customWidth="1"/>
    <col min="34" max="34" width="32.109375" style="104" customWidth="1"/>
    <col min="35" max="35" width="25.109375" style="104" customWidth="1"/>
    <col min="36" max="36" width="34.88671875" style="104" customWidth="1"/>
    <col min="37" max="38" width="26.44140625" style="104" customWidth="1"/>
    <col min="39" max="16384" width="11.5546875" style="104"/>
  </cols>
  <sheetData>
    <row r="1" spans="1:114" s="97" customFormat="1" ht="153.6" customHeight="1">
      <c r="A1" s="96"/>
      <c r="B1" s="96"/>
      <c r="C1" s="96"/>
      <c r="D1" s="96"/>
      <c r="H1" s="35" t="s">
        <v>2987</v>
      </c>
      <c r="I1" s="35" t="s">
        <v>2988</v>
      </c>
      <c r="J1" s="35" t="s">
        <v>2989</v>
      </c>
      <c r="K1" s="35" t="s">
        <v>3229</v>
      </c>
      <c r="L1" s="35" t="s">
        <v>3230</v>
      </c>
      <c r="M1" s="35" t="s">
        <v>2743</v>
      </c>
      <c r="N1" s="35" t="s">
        <v>2744</v>
      </c>
      <c r="O1" s="35" t="s">
        <v>2998</v>
      </c>
      <c r="P1" s="39" t="s">
        <v>2749</v>
      </c>
      <c r="Q1" s="39" t="s">
        <v>3003</v>
      </c>
      <c r="R1" s="39" t="s">
        <v>3004</v>
      </c>
      <c r="S1" s="39" t="s">
        <v>3014</v>
      </c>
      <c r="T1" s="39" t="s">
        <v>3013</v>
      </c>
      <c r="U1" s="39" t="s">
        <v>2999</v>
      </c>
      <c r="V1" s="39" t="s">
        <v>3232</v>
      </c>
      <c r="W1" s="39" t="s">
        <v>3011</v>
      </c>
      <c r="X1" s="39" t="s">
        <v>3010</v>
      </c>
      <c r="Y1" s="39" t="s">
        <v>3017</v>
      </c>
      <c r="Z1" s="35" t="s">
        <v>2756</v>
      </c>
      <c r="AA1" s="35" t="s">
        <v>3021</v>
      </c>
      <c r="AB1" s="35" t="s">
        <v>3234</v>
      </c>
      <c r="AC1" s="39" t="s">
        <v>2764</v>
      </c>
      <c r="AD1" s="39" t="s">
        <v>3235</v>
      </c>
      <c r="AE1" s="39" t="s">
        <v>3024</v>
      </c>
      <c r="AF1" s="39" t="s">
        <v>2765</v>
      </c>
      <c r="AG1" s="39" t="s">
        <v>3027</v>
      </c>
      <c r="AH1" s="35" t="s">
        <v>3030</v>
      </c>
      <c r="AI1" s="39" t="s">
        <v>3034</v>
      </c>
      <c r="AJ1" s="39" t="s">
        <v>3244</v>
      </c>
      <c r="AK1" s="39" t="s">
        <v>3035</v>
      </c>
      <c r="AL1" s="39" t="s">
        <v>3236</v>
      </c>
    </row>
    <row r="2" spans="1:114" s="120" customFormat="1" ht="33" customHeight="1">
      <c r="A2" s="119"/>
      <c r="B2" s="119"/>
      <c r="C2" s="119"/>
      <c r="D2" s="119"/>
      <c r="H2" s="127"/>
      <c r="I2" s="127" t="s">
        <v>2668</v>
      </c>
      <c r="J2" s="127" t="s">
        <v>2668</v>
      </c>
      <c r="K2" s="127" t="s">
        <v>3231</v>
      </c>
      <c r="L2" s="127" t="s">
        <v>3231</v>
      </c>
      <c r="M2" s="127" t="s">
        <v>2746</v>
      </c>
      <c r="N2" s="127" t="s">
        <v>2746</v>
      </c>
      <c r="O2" s="127" t="s">
        <v>2741</v>
      </c>
      <c r="P2" s="128" t="s">
        <v>2668</v>
      </c>
      <c r="Q2" s="128" t="s">
        <v>2668</v>
      </c>
      <c r="R2" s="128" t="s">
        <v>2668</v>
      </c>
      <c r="S2" s="128" t="s">
        <v>2748</v>
      </c>
      <c r="T2" s="128" t="s">
        <v>2748</v>
      </c>
      <c r="U2" s="128" t="s">
        <v>2668</v>
      </c>
      <c r="V2" s="128" t="s">
        <v>2748</v>
      </c>
      <c r="W2" s="128" t="s">
        <v>2748</v>
      </c>
      <c r="X2" s="128" t="s">
        <v>2668</v>
      </c>
      <c r="Y2" s="128"/>
      <c r="Z2" s="127" t="s">
        <v>2668</v>
      </c>
      <c r="AA2" s="127" t="s">
        <v>2668</v>
      </c>
      <c r="AB2" s="129" t="s">
        <v>2668</v>
      </c>
      <c r="AC2" s="128" t="s">
        <v>2683</v>
      </c>
      <c r="AD2" s="128" t="s">
        <v>2668</v>
      </c>
      <c r="AE2" s="128" t="s">
        <v>2683</v>
      </c>
      <c r="AF2" s="128" t="s">
        <v>2683</v>
      </c>
      <c r="AG2" s="128" t="s">
        <v>2668</v>
      </c>
      <c r="AH2" s="127"/>
      <c r="AI2" s="128" t="s">
        <v>2668</v>
      </c>
      <c r="AJ2" s="128" t="s">
        <v>2668</v>
      </c>
      <c r="AK2" s="128" t="s">
        <v>2668</v>
      </c>
      <c r="AL2" s="128"/>
    </row>
    <row r="3" spans="1:114" s="120" customFormat="1" ht="41.4" customHeight="1">
      <c r="A3" s="119"/>
      <c r="B3" s="119"/>
      <c r="C3" s="119"/>
      <c r="D3" s="119"/>
      <c r="H3" s="127" t="s">
        <v>3168</v>
      </c>
      <c r="I3" s="127" t="s">
        <v>3178</v>
      </c>
      <c r="J3" s="127" t="s">
        <v>3178</v>
      </c>
      <c r="K3" s="127" t="s">
        <v>3168</v>
      </c>
      <c r="L3" s="127" t="s">
        <v>3179</v>
      </c>
      <c r="M3" s="127" t="s">
        <v>3168</v>
      </c>
      <c r="N3" s="127" t="s">
        <v>3179</v>
      </c>
      <c r="O3" s="127" t="s">
        <v>3178</v>
      </c>
      <c r="P3" s="128" t="s">
        <v>3168</v>
      </c>
      <c r="Q3" s="128" t="s">
        <v>3168</v>
      </c>
      <c r="R3" s="128" t="s">
        <v>3168</v>
      </c>
      <c r="S3" s="128" t="s">
        <v>3178</v>
      </c>
      <c r="T3" s="128" t="s">
        <v>3178</v>
      </c>
      <c r="U3" s="128" t="s">
        <v>3168</v>
      </c>
      <c r="V3" s="128" t="s">
        <v>3168</v>
      </c>
      <c r="W3" s="128" t="s">
        <v>3168</v>
      </c>
      <c r="X3" s="128" t="s">
        <v>3168</v>
      </c>
      <c r="Y3" s="128" t="s">
        <v>3168</v>
      </c>
      <c r="Z3" s="127" t="s">
        <v>3168</v>
      </c>
      <c r="AA3" s="127" t="s">
        <v>3168</v>
      </c>
      <c r="AB3" s="127" t="s">
        <v>3168</v>
      </c>
      <c r="AC3" s="128" t="s">
        <v>3180</v>
      </c>
      <c r="AD3" s="136" t="s">
        <v>3180</v>
      </c>
      <c r="AE3" s="136" t="s">
        <v>3180</v>
      </c>
      <c r="AF3" s="136" t="s">
        <v>3180</v>
      </c>
      <c r="AG3" s="136" t="s">
        <v>3180</v>
      </c>
      <c r="AH3" s="127" t="s">
        <v>3168</v>
      </c>
      <c r="AI3" s="128" t="s">
        <v>3181</v>
      </c>
      <c r="AJ3" s="128" t="s">
        <v>3181</v>
      </c>
      <c r="AK3" s="128" t="s">
        <v>3181</v>
      </c>
      <c r="AL3" s="128" t="s">
        <v>3181</v>
      </c>
    </row>
    <row r="4" spans="1:114" s="101" customFormat="1" ht="65.400000000000006" customHeight="1">
      <c r="A4" s="98" t="s">
        <v>8</v>
      </c>
      <c r="B4" s="99" t="s">
        <v>11</v>
      </c>
      <c r="C4" s="99" t="s">
        <v>13</v>
      </c>
      <c r="D4" s="99" t="s">
        <v>15</v>
      </c>
      <c r="E4" s="99" t="s">
        <v>17</v>
      </c>
      <c r="F4" s="99" t="s">
        <v>19</v>
      </c>
      <c r="G4" s="99" t="s">
        <v>21</v>
      </c>
      <c r="H4" s="100" t="s">
        <v>2990</v>
      </c>
      <c r="I4" s="100" t="s">
        <v>2991</v>
      </c>
      <c r="J4" s="100" t="s">
        <v>2992</v>
      </c>
      <c r="K4" s="100" t="s">
        <v>2993</v>
      </c>
      <c r="L4" s="100" t="s">
        <v>2994</v>
      </c>
      <c r="M4" s="100" t="s">
        <v>2995</v>
      </c>
      <c r="N4" s="100" t="s">
        <v>2996</v>
      </c>
      <c r="O4" s="100" t="s">
        <v>2997</v>
      </c>
      <c r="P4" s="100" t="s">
        <v>3000</v>
      </c>
      <c r="Q4" s="100" t="s">
        <v>3001</v>
      </c>
      <c r="R4" s="100" t="s">
        <v>3002</v>
      </c>
      <c r="S4" s="100" t="s">
        <v>3007</v>
      </c>
      <c r="T4" s="100" t="s">
        <v>3006</v>
      </c>
      <c r="U4" s="100" t="s">
        <v>3005</v>
      </c>
      <c r="V4" s="100" t="s">
        <v>3233</v>
      </c>
      <c r="W4" s="100" t="s">
        <v>3008</v>
      </c>
      <c r="X4" s="100" t="s">
        <v>3009</v>
      </c>
      <c r="Y4" s="100" t="s">
        <v>2742</v>
      </c>
      <c r="Z4" s="100" t="s">
        <v>3018</v>
      </c>
      <c r="AA4" s="100" t="s">
        <v>3019</v>
      </c>
      <c r="AB4" s="100" t="s">
        <v>3020</v>
      </c>
      <c r="AC4" s="100" t="s">
        <v>3022</v>
      </c>
      <c r="AD4" s="100" t="s">
        <v>3023</v>
      </c>
      <c r="AE4" s="100" t="s">
        <v>3025</v>
      </c>
      <c r="AF4" s="100" t="s">
        <v>3026</v>
      </c>
      <c r="AG4" s="100" t="s">
        <v>3028</v>
      </c>
      <c r="AH4" s="100" t="s">
        <v>3029</v>
      </c>
      <c r="AI4" s="100" t="s">
        <v>3031</v>
      </c>
      <c r="AJ4" s="100" t="s">
        <v>3032</v>
      </c>
      <c r="AK4" s="100" t="s">
        <v>3033</v>
      </c>
      <c r="AL4" s="100" t="s">
        <v>2768</v>
      </c>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row>
    <row r="5" spans="1:114">
      <c r="A5" s="88" t="s">
        <v>2650</v>
      </c>
      <c r="B5" s="89" t="s">
        <v>2651</v>
      </c>
      <c r="C5" s="89" t="s">
        <v>26</v>
      </c>
      <c r="D5" s="89" t="s">
        <v>191</v>
      </c>
      <c r="E5" s="90" t="s">
        <v>2611</v>
      </c>
      <c r="F5" s="90" t="s">
        <v>2643</v>
      </c>
      <c r="G5" s="90" t="s">
        <v>300</v>
      </c>
      <c r="H5" s="108">
        <v>116.9</v>
      </c>
      <c r="I5" s="108">
        <v>7.9531244812818841E-2</v>
      </c>
      <c r="J5" s="108">
        <v>0.10541523832039612</v>
      </c>
      <c r="K5" s="108">
        <v>84163</v>
      </c>
      <c r="L5" s="108">
        <v>76137</v>
      </c>
      <c r="M5" s="108">
        <v>97554</v>
      </c>
      <c r="N5" s="108">
        <v>90367</v>
      </c>
      <c r="O5" s="108">
        <v>1</v>
      </c>
      <c r="P5" s="47">
        <v>0.50691439633335333</v>
      </c>
      <c r="Q5" s="47">
        <v>0.59316962624461744</v>
      </c>
      <c r="R5" s="47">
        <v>0.47278765809544948</v>
      </c>
      <c r="S5" s="47">
        <v>-1.0820501466482946</v>
      </c>
      <c r="T5" s="47">
        <v>9.5601926050834347</v>
      </c>
      <c r="U5" s="47">
        <v>0.47374970749030254</v>
      </c>
      <c r="V5" s="47">
        <v>-3.4208022890586767</v>
      </c>
      <c r="W5" s="47">
        <v>7.1572313029500068</v>
      </c>
      <c r="X5" s="47">
        <v>0.24102964835942328</v>
      </c>
      <c r="Y5" s="47">
        <v>6</v>
      </c>
      <c r="Z5" s="108">
        <v>0.31177379508261643</v>
      </c>
      <c r="AA5" s="108">
        <v>0.39156505840328099</v>
      </c>
      <c r="AB5" s="108">
        <v>0.29666114651410264</v>
      </c>
      <c r="AC5" s="47">
        <v>16615</v>
      </c>
      <c r="AD5" s="47">
        <v>0.2216911764705882</v>
      </c>
      <c r="AE5" s="47">
        <v>8866</v>
      </c>
      <c r="AF5" s="47">
        <v>4060</v>
      </c>
      <c r="AG5" s="47">
        <v>0.31409562122853163</v>
      </c>
      <c r="AH5" s="108">
        <v>6</v>
      </c>
      <c r="AI5" s="47">
        <v>0.12036880522474069</v>
      </c>
      <c r="AJ5" s="47">
        <v>-4.4820493109433972</v>
      </c>
      <c r="AK5" s="47">
        <v>0.52444102958125238</v>
      </c>
      <c r="AL5" s="47" t="s">
        <v>2761</v>
      </c>
    </row>
    <row r="6" spans="1:114">
      <c r="A6" s="88" t="s">
        <v>1971</v>
      </c>
      <c r="B6" s="89" t="s">
        <v>1972</v>
      </c>
      <c r="C6" s="89" t="s">
        <v>26</v>
      </c>
      <c r="D6" s="89" t="s">
        <v>191</v>
      </c>
      <c r="E6" s="90" t="s">
        <v>27</v>
      </c>
      <c r="F6" s="90" t="s">
        <v>328</v>
      </c>
      <c r="G6" s="90" t="s">
        <v>32</v>
      </c>
      <c r="H6" s="108">
        <v>67</v>
      </c>
      <c r="I6" s="108">
        <v>7.5449809334550727E-2</v>
      </c>
      <c r="J6" s="108">
        <v>6.85074100211715E-2</v>
      </c>
      <c r="K6" s="108">
        <v>60563</v>
      </c>
      <c r="L6" s="108">
        <v>56680</v>
      </c>
      <c r="M6" s="108">
        <v>100119</v>
      </c>
      <c r="N6" s="108">
        <v>93095</v>
      </c>
      <c r="O6" s="108">
        <v>2</v>
      </c>
      <c r="P6" s="47">
        <v>0.67319960909900878</v>
      </c>
      <c r="Q6" s="47">
        <v>0.7392009684909514</v>
      </c>
      <c r="R6" s="47">
        <v>0.60555608692124407</v>
      </c>
      <c r="S6" s="47">
        <v>-5.760138321953101</v>
      </c>
      <c r="T6" s="47">
        <v>14.688098738043376</v>
      </c>
      <c r="U6" s="47">
        <v>0.66885159347649425</v>
      </c>
      <c r="V6" s="47">
        <v>-2.3093496983304318</v>
      </c>
      <c r="W6" s="47">
        <v>0.85379669204381781</v>
      </c>
      <c r="X6" s="47">
        <v>0.16823303661853423</v>
      </c>
      <c r="Y6" s="47">
        <v>5</v>
      </c>
      <c r="Z6" s="108">
        <v>0.44806558427409482</v>
      </c>
      <c r="AA6" s="108">
        <v>0.32612455490699965</v>
      </c>
      <c r="AB6" s="108">
        <v>0.22580986081890547</v>
      </c>
      <c r="AC6" s="47">
        <v>1208</v>
      </c>
      <c r="AD6" s="47">
        <v>0.2214357937310415</v>
      </c>
      <c r="AE6" s="47">
        <v>377</v>
      </c>
      <c r="AF6" s="47"/>
      <c r="AG6" s="47">
        <v>0</v>
      </c>
      <c r="AH6" s="108">
        <v>6</v>
      </c>
      <c r="AI6" s="47">
        <v>0.10449287275205998</v>
      </c>
      <c r="AJ6" s="47">
        <v>-1.4491843674694902</v>
      </c>
      <c r="AK6" s="47">
        <v>0.42013673088875081</v>
      </c>
      <c r="AL6" s="47" t="s">
        <v>2761</v>
      </c>
    </row>
    <row r="7" spans="1:114">
      <c r="A7" s="88" t="s">
        <v>2491</v>
      </c>
      <c r="B7" s="89" t="s">
        <v>2492</v>
      </c>
      <c r="C7" s="89" t="s">
        <v>190</v>
      </c>
      <c r="D7" s="89" t="s">
        <v>191</v>
      </c>
      <c r="E7" s="90" t="s">
        <v>27</v>
      </c>
      <c r="F7" s="90" t="s">
        <v>187</v>
      </c>
      <c r="G7" s="90" t="s">
        <v>29</v>
      </c>
      <c r="H7" s="108">
        <v>130.4</v>
      </c>
      <c r="I7" s="108">
        <v>2.278507619548082E-2</v>
      </c>
      <c r="J7" s="108">
        <v>5.5393011871940588E-2</v>
      </c>
      <c r="K7" s="108">
        <v>112545</v>
      </c>
      <c r="L7" s="108">
        <v>106638</v>
      </c>
      <c r="M7" s="108">
        <v>97318</v>
      </c>
      <c r="N7" s="108">
        <v>95150</v>
      </c>
      <c r="O7" s="108">
        <v>1</v>
      </c>
      <c r="P7" s="47">
        <v>0.61676737267293602</v>
      </c>
      <c r="Q7" s="47">
        <v>0.77249193221116319</v>
      </c>
      <c r="R7" s="47">
        <v>0.49863081897662015</v>
      </c>
      <c r="S7" s="47">
        <v>0.49255666760317229</v>
      </c>
      <c r="T7" s="47">
        <v>13.393640979593213</v>
      </c>
      <c r="U7" s="47">
        <v>0.59769090382820811</v>
      </c>
      <c r="V7" s="47">
        <v>-3.5327849367005282</v>
      </c>
      <c r="W7" s="47">
        <v>3.7525041426202055</v>
      </c>
      <c r="X7" s="47">
        <v>0.29116985059110578</v>
      </c>
      <c r="Y7" s="47">
        <v>4</v>
      </c>
      <c r="Z7" s="108">
        <v>0.43401820970018551</v>
      </c>
      <c r="AA7" s="108">
        <v>0.41934512715517086</v>
      </c>
      <c r="AB7" s="108">
        <v>0.14663666314464363</v>
      </c>
      <c r="AC7" s="47">
        <v>28035</v>
      </c>
      <c r="AD7" s="47">
        <v>0.1368152143059892</v>
      </c>
      <c r="AE7" s="47">
        <v>11758</v>
      </c>
      <c r="AF7" s="47">
        <v>7453</v>
      </c>
      <c r="AG7" s="47">
        <v>0.38795481755244393</v>
      </c>
      <c r="AH7" s="108">
        <v>6</v>
      </c>
      <c r="AI7" s="47">
        <v>0.20428467383985377</v>
      </c>
      <c r="AJ7" s="47">
        <v>3.4091959920904102</v>
      </c>
      <c r="AK7" s="47">
        <v>0.43963941680064855</v>
      </c>
      <c r="AL7" s="47" t="s">
        <v>2761</v>
      </c>
    </row>
    <row r="8" spans="1:114">
      <c r="A8" s="88" t="s">
        <v>1947</v>
      </c>
      <c r="B8" s="89" t="s">
        <v>1948</v>
      </c>
      <c r="C8" s="89" t="s">
        <v>574</v>
      </c>
      <c r="D8" s="89" t="s">
        <v>191</v>
      </c>
      <c r="E8" s="90" t="s">
        <v>27</v>
      </c>
      <c r="F8" s="90" t="s">
        <v>203</v>
      </c>
      <c r="G8" s="90" t="s">
        <v>42</v>
      </c>
      <c r="H8" s="108">
        <v>125.2</v>
      </c>
      <c r="I8" s="108">
        <v>9.9346375613126852E-3</v>
      </c>
      <c r="J8" s="108">
        <v>2.4106802812117221E-2</v>
      </c>
      <c r="K8" s="108">
        <v>99493</v>
      </c>
      <c r="L8" s="108">
        <v>97151</v>
      </c>
      <c r="M8" s="108">
        <v>89154</v>
      </c>
      <c r="N8" s="108">
        <v>88277</v>
      </c>
      <c r="O8" s="108">
        <v>1</v>
      </c>
      <c r="P8" s="47">
        <v>0.61067923693407455</v>
      </c>
      <c r="Q8" s="47">
        <v>0.75336662677984412</v>
      </c>
      <c r="R8" s="47">
        <v>0.55900832613328566</v>
      </c>
      <c r="S8" s="47">
        <v>-2.5444377562853671</v>
      </c>
      <c r="T8" s="47">
        <v>13.301499186144872</v>
      </c>
      <c r="U8" s="47">
        <v>0.59409199308291327</v>
      </c>
      <c r="V8" s="47">
        <v>-1.2087747368077939</v>
      </c>
      <c r="W8" s="47">
        <v>3.4431418518903301</v>
      </c>
      <c r="X8" s="47">
        <v>0.2673646748619814</v>
      </c>
      <c r="Y8" s="47">
        <v>1</v>
      </c>
      <c r="Z8" s="108">
        <v>0.38156823438810505</v>
      </c>
      <c r="AA8" s="108">
        <v>0.4816992625751319</v>
      </c>
      <c r="AB8" s="108">
        <v>0.13673250303676304</v>
      </c>
      <c r="AC8" s="47">
        <v>29384</v>
      </c>
      <c r="AD8" s="47">
        <v>4.5507916740793443E-2</v>
      </c>
      <c r="AE8" s="47">
        <v>13773</v>
      </c>
      <c r="AF8" s="47">
        <v>10159</v>
      </c>
      <c r="AG8" s="47">
        <v>0.42449440080227313</v>
      </c>
      <c r="AH8" s="108">
        <v>6</v>
      </c>
      <c r="AI8" s="47">
        <v>0.12027203429437076</v>
      </c>
      <c r="AJ8" s="47">
        <v>-0.14462593057551665</v>
      </c>
      <c r="AK8" s="47">
        <v>0.52435899502022532</v>
      </c>
      <c r="AL8" s="47" t="s">
        <v>2761</v>
      </c>
    </row>
    <row r="9" spans="1:114">
      <c r="A9" s="88" t="s">
        <v>2338</v>
      </c>
      <c r="B9" s="89" t="s">
        <v>2339</v>
      </c>
      <c r="C9" s="89" t="s">
        <v>574</v>
      </c>
      <c r="D9" s="89" t="s">
        <v>191</v>
      </c>
      <c r="E9" s="90" t="s">
        <v>27</v>
      </c>
      <c r="F9" s="90" t="s">
        <v>257</v>
      </c>
      <c r="G9" s="90" t="s">
        <v>42</v>
      </c>
      <c r="H9" s="108">
        <v>124.9</v>
      </c>
      <c r="I9" s="108">
        <v>-6.423454524720347E-2</v>
      </c>
      <c r="J9" s="108">
        <v>-3.58961426922592E-2</v>
      </c>
      <c r="K9" s="108">
        <v>99402</v>
      </c>
      <c r="L9" s="108">
        <v>103103</v>
      </c>
      <c r="M9" s="108">
        <v>90263</v>
      </c>
      <c r="N9" s="108">
        <v>96459</v>
      </c>
      <c r="O9" s="108">
        <v>5</v>
      </c>
      <c r="P9" s="47">
        <v>0.61563838406708637</v>
      </c>
      <c r="Q9" s="47">
        <v>0.75661764284798572</v>
      </c>
      <c r="R9" s="47">
        <v>0.51097980051965108</v>
      </c>
      <c r="S9" s="47">
        <v>-0.12641999506968205</v>
      </c>
      <c r="T9" s="47">
        <v>11.356872049574068</v>
      </c>
      <c r="U9" s="47">
        <v>0.59575371839395519</v>
      </c>
      <c r="V9" s="47">
        <v>0.51565949055074611</v>
      </c>
      <c r="W9" s="47">
        <v>4.1315503081587934</v>
      </c>
      <c r="X9" s="47">
        <v>0.22712212685703179</v>
      </c>
      <c r="Y9" s="47">
        <v>1</v>
      </c>
      <c r="Z9" s="108">
        <v>0.40968246562284061</v>
      </c>
      <c r="AA9" s="108">
        <v>0.4295478045732567</v>
      </c>
      <c r="AB9" s="108">
        <v>0.16076972980390269</v>
      </c>
      <c r="AC9" s="47">
        <v>19467</v>
      </c>
      <c r="AD9" s="47">
        <v>4.4479021354222555E-2</v>
      </c>
      <c r="AE9" s="47">
        <v>8899</v>
      </c>
      <c r="AF9" s="47">
        <v>5375</v>
      </c>
      <c r="AG9" s="47">
        <v>0.37655877819812245</v>
      </c>
      <c r="AH9" s="108">
        <v>6</v>
      </c>
      <c r="AI9" s="47">
        <v>0.10829849821953863</v>
      </c>
      <c r="AJ9" s="47">
        <v>-1.5138063920525937</v>
      </c>
      <c r="AK9" s="47">
        <v>0.46011766527326209</v>
      </c>
      <c r="AL9" s="47" t="s">
        <v>2761</v>
      </c>
    </row>
    <row r="10" spans="1:114">
      <c r="A10" s="88" t="s">
        <v>1061</v>
      </c>
      <c r="B10" s="89" t="s">
        <v>1062</v>
      </c>
      <c r="C10" s="89" t="s">
        <v>574</v>
      </c>
      <c r="D10" s="89" t="s">
        <v>191</v>
      </c>
      <c r="E10" s="90" t="s">
        <v>27</v>
      </c>
      <c r="F10" s="90" t="s">
        <v>695</v>
      </c>
      <c r="G10" s="90" t="s">
        <v>38</v>
      </c>
      <c r="H10" s="108">
        <v>121.1</v>
      </c>
      <c r="I10" s="108">
        <v>-5.5386933114739577E-4</v>
      </c>
      <c r="J10" s="108">
        <v>3.3409615810510107E-2</v>
      </c>
      <c r="K10" s="108">
        <v>97991</v>
      </c>
      <c r="L10" s="108">
        <v>94823</v>
      </c>
      <c r="M10" s="108">
        <v>90224</v>
      </c>
      <c r="N10" s="108">
        <v>90274</v>
      </c>
      <c r="O10" s="108">
        <v>3</v>
      </c>
      <c r="P10" s="47">
        <v>0.6255774175538541</v>
      </c>
      <c r="Q10" s="47">
        <v>0.75752304252130753</v>
      </c>
      <c r="R10" s="47">
        <v>0.56350759116294979</v>
      </c>
      <c r="S10" s="47">
        <v>-0.20784999509223523</v>
      </c>
      <c r="T10" s="47">
        <v>12.163354435969959</v>
      </c>
      <c r="U10" s="47">
        <v>0.60878901115750006</v>
      </c>
      <c r="V10" s="47">
        <v>-1.3500804579615111</v>
      </c>
      <c r="W10" s="47">
        <v>3.4477414987884702</v>
      </c>
      <c r="X10" s="47">
        <v>0.29161199457750092</v>
      </c>
      <c r="Y10" s="47">
        <v>1</v>
      </c>
      <c r="Z10" s="108">
        <v>0.42016459127699224</v>
      </c>
      <c r="AA10" s="108">
        <v>0.43614566903233143</v>
      </c>
      <c r="AB10" s="108">
        <v>0.1436897396906763</v>
      </c>
      <c r="AC10" s="47">
        <v>23848</v>
      </c>
      <c r="AD10" s="47">
        <v>3.0106690855686579E-2</v>
      </c>
      <c r="AE10" s="47">
        <v>11096</v>
      </c>
      <c r="AF10" s="47">
        <v>7916</v>
      </c>
      <c r="AG10" s="47">
        <v>0.41636860929938985</v>
      </c>
      <c r="AH10" s="108">
        <v>6</v>
      </c>
      <c r="AI10" s="47">
        <v>0.1212178191447688</v>
      </c>
      <c r="AJ10" s="47">
        <v>0.21665357780901751</v>
      </c>
      <c r="AK10" s="47">
        <v>0.45028909885770696</v>
      </c>
      <c r="AL10" s="47" t="s">
        <v>2761</v>
      </c>
    </row>
    <row r="11" spans="1:114">
      <c r="A11" s="88" t="s">
        <v>1699</v>
      </c>
      <c r="B11" s="89" t="s">
        <v>1700</v>
      </c>
      <c r="C11" s="89" t="s">
        <v>190</v>
      </c>
      <c r="D11" s="89" t="s">
        <v>191</v>
      </c>
      <c r="E11" s="90" t="s">
        <v>27</v>
      </c>
      <c r="F11" s="90" t="s">
        <v>142</v>
      </c>
      <c r="G11" s="90" t="s">
        <v>76</v>
      </c>
      <c r="H11" s="108">
        <v>106.5</v>
      </c>
      <c r="I11" s="108">
        <v>4.0756986399624821E-2</v>
      </c>
      <c r="J11" s="108">
        <v>7.0851088057438408E-2</v>
      </c>
      <c r="K11" s="108">
        <v>178679</v>
      </c>
      <c r="L11" s="108">
        <v>166857</v>
      </c>
      <c r="M11" s="108">
        <v>188632</v>
      </c>
      <c r="N11" s="108">
        <v>181245</v>
      </c>
      <c r="O11" s="108">
        <v>1</v>
      </c>
      <c r="P11" s="47">
        <v>0.62095940043799769</v>
      </c>
      <c r="Q11" s="47">
        <v>0.7323194395766115</v>
      </c>
      <c r="R11" s="47">
        <v>0.51165002614263366</v>
      </c>
      <c r="S11" s="47">
        <v>-1.1982760550443561</v>
      </c>
      <c r="T11" s="47">
        <v>14.897766704178334</v>
      </c>
      <c r="U11" s="47">
        <v>0.58947626186773583</v>
      </c>
      <c r="V11" s="47">
        <v>-2.4164363566669742</v>
      </c>
      <c r="W11" s="47">
        <v>6.4408870129173952</v>
      </c>
      <c r="X11" s="47">
        <v>0.24571476475042517</v>
      </c>
      <c r="Y11" s="47">
        <v>3</v>
      </c>
      <c r="Z11" s="108">
        <v>0.42523046401927622</v>
      </c>
      <c r="AA11" s="108">
        <v>0.37299243848396435</v>
      </c>
      <c r="AB11" s="108">
        <v>0.20177709749675946</v>
      </c>
      <c r="AC11" s="47">
        <v>14943</v>
      </c>
      <c r="AD11" s="47">
        <v>2.6869158878504669E-2</v>
      </c>
      <c r="AE11" s="47">
        <v>7142</v>
      </c>
      <c r="AF11" s="47">
        <v>2373</v>
      </c>
      <c r="AG11" s="47">
        <v>0.24939569101418813</v>
      </c>
      <c r="AH11" s="108">
        <v>6</v>
      </c>
      <c r="AI11" s="47">
        <v>0.12886135560912709</v>
      </c>
      <c r="AJ11" s="47">
        <v>-0.28853822319167932</v>
      </c>
      <c r="AK11" s="47">
        <v>0.50862439498420886</v>
      </c>
      <c r="AL11" s="47" t="s">
        <v>2761</v>
      </c>
    </row>
    <row r="12" spans="1:114">
      <c r="A12" s="88" t="s">
        <v>2216</v>
      </c>
      <c r="B12" s="89" t="s">
        <v>2217</v>
      </c>
      <c r="C12" s="89" t="s">
        <v>26</v>
      </c>
      <c r="D12" s="89" t="s">
        <v>191</v>
      </c>
      <c r="E12" s="90" t="s">
        <v>27</v>
      </c>
      <c r="F12" s="90" t="s">
        <v>293</v>
      </c>
      <c r="G12" s="90" t="s">
        <v>52</v>
      </c>
      <c r="H12" s="108">
        <v>144.69999999999999</v>
      </c>
      <c r="I12" s="108">
        <v>-1.2301943561497585E-2</v>
      </c>
      <c r="J12" s="108">
        <v>1.5364458047147698E-2</v>
      </c>
      <c r="K12" s="108">
        <v>99194</v>
      </c>
      <c r="L12" s="108">
        <v>97693</v>
      </c>
      <c r="M12" s="108">
        <v>81412</v>
      </c>
      <c r="N12" s="108">
        <v>82426</v>
      </c>
      <c r="O12" s="108">
        <v>3</v>
      </c>
      <c r="P12" s="47">
        <v>0.56195858280788835</v>
      </c>
      <c r="Q12" s="47">
        <v>0.69988810435643667</v>
      </c>
      <c r="R12" s="47">
        <v>0.50074481496058076</v>
      </c>
      <c r="S12" s="47">
        <v>-2.478198556764033</v>
      </c>
      <c r="T12" s="47">
        <v>10.59442103591201</v>
      </c>
      <c r="U12" s="47">
        <v>0.54241745876808434</v>
      </c>
      <c r="V12" s="47">
        <v>-1.3640258285721023</v>
      </c>
      <c r="W12" s="47">
        <v>4.0382419912133756</v>
      </c>
      <c r="X12" s="47">
        <v>0.2690226415894949</v>
      </c>
      <c r="Y12" s="47">
        <v>1</v>
      </c>
      <c r="Z12" s="108">
        <v>0.37222096697418539</v>
      </c>
      <c r="AA12" s="108">
        <v>0.44648598695289282</v>
      </c>
      <c r="AB12" s="108">
        <v>0.18129304607292196</v>
      </c>
      <c r="AC12" s="47">
        <v>30394</v>
      </c>
      <c r="AD12" s="47">
        <v>1.791754579858669E-2</v>
      </c>
      <c r="AE12" s="47">
        <v>15394</v>
      </c>
      <c r="AF12" s="47">
        <v>7839</v>
      </c>
      <c r="AG12" s="47">
        <v>0.33740799724529763</v>
      </c>
      <c r="AH12" s="108">
        <v>6</v>
      </c>
      <c r="AI12" s="47">
        <v>0.14592959131964109</v>
      </c>
      <c r="AJ12" s="47">
        <v>1.9755023389553372E-2</v>
      </c>
      <c r="AK12" s="47">
        <v>0.48810623900795896</v>
      </c>
      <c r="AL12" s="47" t="s">
        <v>2761</v>
      </c>
    </row>
    <row r="13" spans="1:114">
      <c r="A13" s="88" t="s">
        <v>1385</v>
      </c>
      <c r="B13" s="89" t="s">
        <v>1386</v>
      </c>
      <c r="C13" s="89" t="s">
        <v>190</v>
      </c>
      <c r="D13" s="89" t="s">
        <v>191</v>
      </c>
      <c r="E13" s="90" t="s">
        <v>27</v>
      </c>
      <c r="F13" s="90" t="s">
        <v>136</v>
      </c>
      <c r="G13" s="90" t="s">
        <v>61</v>
      </c>
      <c r="H13" s="108">
        <v>138.5</v>
      </c>
      <c r="I13" s="108">
        <v>-3.5413788773075473E-2</v>
      </c>
      <c r="J13" s="108">
        <v>-4.1701417848206837E-4</v>
      </c>
      <c r="K13" s="108">
        <v>139026</v>
      </c>
      <c r="L13" s="108">
        <v>139084</v>
      </c>
      <c r="M13" s="108">
        <v>115215</v>
      </c>
      <c r="N13" s="108">
        <v>119445</v>
      </c>
      <c r="O13" s="108">
        <v>5</v>
      </c>
      <c r="P13" s="47">
        <v>0.57235313785011155</v>
      </c>
      <c r="Q13" s="47">
        <v>0.72561349148658183</v>
      </c>
      <c r="R13" s="47">
        <v>0.54543129929289169</v>
      </c>
      <c r="S13" s="47">
        <v>-0.86031111852897801</v>
      </c>
      <c r="T13" s="47">
        <v>10.553855459073997</v>
      </c>
      <c r="U13" s="47">
        <v>0.55895101419245019</v>
      </c>
      <c r="V13" s="47">
        <v>-0.48308274248427541</v>
      </c>
      <c r="W13" s="47">
        <v>2.7491927385505988</v>
      </c>
      <c r="X13" s="47">
        <v>0.26741590915347413</v>
      </c>
      <c r="Y13" s="47">
        <v>1</v>
      </c>
      <c r="Z13" s="108">
        <v>0.37110763253331031</v>
      </c>
      <c r="AA13" s="108">
        <v>0.48552256480841971</v>
      </c>
      <c r="AB13" s="108">
        <v>0.14336980265826998</v>
      </c>
      <c r="AC13" s="47">
        <v>50891</v>
      </c>
      <c r="AD13" s="47">
        <v>-4.1247642991829037E-4</v>
      </c>
      <c r="AE13" s="47">
        <v>19372</v>
      </c>
      <c r="AF13" s="47">
        <v>18497</v>
      </c>
      <c r="AG13" s="47">
        <v>0.48844701470860069</v>
      </c>
      <c r="AH13" s="108">
        <v>6</v>
      </c>
      <c r="AI13" s="47">
        <v>0.1448160640544715</v>
      </c>
      <c r="AJ13" s="47">
        <v>0.31516387362000309</v>
      </c>
      <c r="AK13" s="47">
        <v>0.50436591747312676</v>
      </c>
      <c r="AL13" s="47" t="s">
        <v>2761</v>
      </c>
    </row>
    <row r="14" spans="1:114">
      <c r="A14" s="88" t="s">
        <v>2545</v>
      </c>
      <c r="B14" s="89" t="s">
        <v>2546</v>
      </c>
      <c r="C14" s="89" t="s">
        <v>190</v>
      </c>
      <c r="D14" s="89" t="s">
        <v>191</v>
      </c>
      <c r="E14" s="90" t="s">
        <v>27</v>
      </c>
      <c r="F14" s="90" t="s">
        <v>118</v>
      </c>
      <c r="G14" s="90" t="s">
        <v>61</v>
      </c>
      <c r="H14" s="108">
        <v>124.4</v>
      </c>
      <c r="I14" s="108">
        <v>-1.479506100679477E-2</v>
      </c>
      <c r="J14" s="108">
        <v>-1.0444867809753001E-2</v>
      </c>
      <c r="K14" s="108">
        <v>118426</v>
      </c>
      <c r="L14" s="108">
        <v>119676</v>
      </c>
      <c r="M14" s="108">
        <v>107876</v>
      </c>
      <c r="N14" s="108">
        <v>109496</v>
      </c>
      <c r="O14" s="108">
        <v>5</v>
      </c>
      <c r="P14" s="47">
        <v>0.62816516424313362</v>
      </c>
      <c r="Q14" s="47">
        <v>0.73957573072145721</v>
      </c>
      <c r="R14" s="47">
        <v>0.53163073068642985</v>
      </c>
      <c r="S14" s="47">
        <v>-1.1293636438497123</v>
      </c>
      <c r="T14" s="47">
        <v>10.522951730108726</v>
      </c>
      <c r="U14" s="47">
        <v>0.59956641027448554</v>
      </c>
      <c r="V14" s="47">
        <v>-0.46717746438850227</v>
      </c>
      <c r="W14" s="47">
        <v>5.7397157582334764</v>
      </c>
      <c r="X14" s="47">
        <v>0.26385322703004388</v>
      </c>
      <c r="Y14" s="47">
        <v>1</v>
      </c>
      <c r="Z14" s="108">
        <v>0.44759229417712232</v>
      </c>
      <c r="AA14" s="108">
        <v>0.37546171855149296</v>
      </c>
      <c r="AB14" s="108">
        <v>0.17694598727138477</v>
      </c>
      <c r="AC14" s="47">
        <v>22224</v>
      </c>
      <c r="AD14" s="47">
        <v>-2.2390357629877271E-2</v>
      </c>
      <c r="AE14" s="47">
        <v>10263</v>
      </c>
      <c r="AF14" s="47">
        <v>5473</v>
      </c>
      <c r="AG14" s="47">
        <v>0.34780122013218101</v>
      </c>
      <c r="AH14" s="108">
        <v>6</v>
      </c>
      <c r="AI14" s="47">
        <v>0.13687916450073248</v>
      </c>
      <c r="AJ14" s="47">
        <v>-2.213263838325382</v>
      </c>
      <c r="AK14" s="47">
        <v>0.49913756438731632</v>
      </c>
      <c r="AL14" s="47" t="s">
        <v>2761</v>
      </c>
    </row>
    <row r="15" spans="1:114">
      <c r="A15" s="88" t="s">
        <v>2575</v>
      </c>
      <c r="B15" s="89" t="s">
        <v>2576</v>
      </c>
      <c r="C15" s="89" t="s">
        <v>26</v>
      </c>
      <c r="D15" s="89" t="s">
        <v>191</v>
      </c>
      <c r="E15" s="90" t="s">
        <v>27</v>
      </c>
      <c r="F15" s="90" t="s">
        <v>415</v>
      </c>
      <c r="G15" s="90" t="s">
        <v>61</v>
      </c>
      <c r="H15" s="108">
        <v>104.3</v>
      </c>
      <c r="I15" s="108">
        <v>-9.3726367278636827E-3</v>
      </c>
      <c r="J15" s="108">
        <v>-2.7840762575470607E-2</v>
      </c>
      <c r="K15" s="108">
        <v>109330</v>
      </c>
      <c r="L15" s="108">
        <v>112461</v>
      </c>
      <c r="M15" s="108">
        <v>123133</v>
      </c>
      <c r="N15" s="108">
        <v>124298</v>
      </c>
      <c r="O15" s="108">
        <v>6</v>
      </c>
      <c r="P15" s="47">
        <v>0.6102321315725906</v>
      </c>
      <c r="Q15" s="47">
        <v>0.70408193549546139</v>
      </c>
      <c r="R15" s="47">
        <v>0.49760623628807499</v>
      </c>
      <c r="S15" s="47">
        <v>-0.10041966563634208</v>
      </c>
      <c r="T15" s="47">
        <v>11.550283651468424</v>
      </c>
      <c r="U15" s="47">
        <v>0.57132017737128515</v>
      </c>
      <c r="V15" s="47">
        <v>-0.58376072760341025</v>
      </c>
      <c r="W15" s="47">
        <v>7.8435286066213088</v>
      </c>
      <c r="X15" s="47">
        <v>0.31282526437489017</v>
      </c>
      <c r="Y15" s="47">
        <v>2</v>
      </c>
      <c r="Z15" s="108">
        <v>0.43812191933354128</v>
      </c>
      <c r="AA15" s="108">
        <v>0.34191200543037503</v>
      </c>
      <c r="AB15" s="108">
        <v>0.21996607523608358</v>
      </c>
      <c r="AC15" s="47">
        <v>10320</v>
      </c>
      <c r="AD15" s="47">
        <v>0.18770859707676368</v>
      </c>
      <c r="AE15" s="47">
        <v>5223</v>
      </c>
      <c r="AF15" s="47">
        <v>2386</v>
      </c>
      <c r="AG15" s="47">
        <v>0.31357602838743592</v>
      </c>
      <c r="AH15" s="108">
        <v>5</v>
      </c>
      <c r="AI15" s="47">
        <v>0.13572355012043727</v>
      </c>
      <c r="AJ15" s="47">
        <v>-4.2810183743328256</v>
      </c>
      <c r="AK15" s="47">
        <v>0.48696034834167129</v>
      </c>
      <c r="AL15" s="47" t="s">
        <v>2761</v>
      </c>
    </row>
    <row r="16" spans="1:114">
      <c r="A16" s="88" t="s">
        <v>2262</v>
      </c>
      <c r="B16" s="89" t="s">
        <v>2263</v>
      </c>
      <c r="C16" s="89" t="s">
        <v>26</v>
      </c>
      <c r="D16" s="89" t="s">
        <v>191</v>
      </c>
      <c r="E16" s="90" t="s">
        <v>27</v>
      </c>
      <c r="F16" s="90" t="s">
        <v>1104</v>
      </c>
      <c r="G16" s="90" t="s">
        <v>32</v>
      </c>
      <c r="H16" s="108">
        <v>121.7</v>
      </c>
      <c r="I16" s="108">
        <v>2.7875010671903015E-2</v>
      </c>
      <c r="J16" s="108">
        <v>-6.5740377318994167E-2</v>
      </c>
      <c r="K16" s="108">
        <v>178523</v>
      </c>
      <c r="L16" s="108">
        <v>191085</v>
      </c>
      <c r="M16" s="108">
        <v>168553</v>
      </c>
      <c r="N16" s="108">
        <v>163982</v>
      </c>
      <c r="O16" s="108">
        <v>4</v>
      </c>
      <c r="P16" s="47">
        <v>0.6238307338979191</v>
      </c>
      <c r="Q16" s="47">
        <v>0.71026704693452591</v>
      </c>
      <c r="R16" s="47">
        <v>0.55594672756157404</v>
      </c>
      <c r="S16" s="47">
        <v>-3.268694828831864</v>
      </c>
      <c r="T16" s="47">
        <v>12.00128503952077</v>
      </c>
      <c r="U16" s="47">
        <v>0.57512039480974386</v>
      </c>
      <c r="V16" s="47">
        <v>0.73482335524929354</v>
      </c>
      <c r="W16" s="47">
        <v>9.907640817854336</v>
      </c>
      <c r="X16" s="47">
        <v>0.17960453266989063</v>
      </c>
      <c r="Y16" s="47">
        <v>5</v>
      </c>
      <c r="Z16" s="108">
        <v>0.42135325368130067</v>
      </c>
      <c r="AA16" s="108">
        <v>0.37052278928705229</v>
      </c>
      <c r="AB16" s="108">
        <v>0.20812395703164704</v>
      </c>
      <c r="AC16" s="47">
        <v>1818</v>
      </c>
      <c r="AD16" s="47">
        <v>5.6976744186046521E-2</v>
      </c>
      <c r="AE16" s="47">
        <v>458</v>
      </c>
      <c r="AF16" s="47"/>
      <c r="AG16" s="47">
        <v>0</v>
      </c>
      <c r="AH16" s="108">
        <v>5</v>
      </c>
      <c r="AI16" s="47">
        <v>3.9897981510858271E-2</v>
      </c>
      <c r="AJ16" s="47">
        <v>-4.2844089132892726E-2</v>
      </c>
      <c r="AK16" s="47">
        <v>0.4434043542475794</v>
      </c>
      <c r="AL16" s="47" t="s">
        <v>2761</v>
      </c>
    </row>
    <row r="17" spans="1:38">
      <c r="A17" s="88" t="s">
        <v>1413</v>
      </c>
      <c r="B17" s="89" t="s">
        <v>1414</v>
      </c>
      <c r="C17" s="89" t="s">
        <v>26</v>
      </c>
      <c r="D17" s="89" t="s">
        <v>191</v>
      </c>
      <c r="E17" s="90" t="s">
        <v>27</v>
      </c>
      <c r="F17" s="90" t="s">
        <v>224</v>
      </c>
      <c r="G17" s="90" t="s">
        <v>52</v>
      </c>
      <c r="H17" s="108">
        <v>117.7</v>
      </c>
      <c r="I17" s="108">
        <v>1.4817241881462065E-2</v>
      </c>
      <c r="J17" s="108">
        <v>-1.6993288262405714E-2</v>
      </c>
      <c r="K17" s="108">
        <v>80407</v>
      </c>
      <c r="L17" s="108">
        <v>81797</v>
      </c>
      <c r="M17" s="108">
        <v>83625</v>
      </c>
      <c r="N17" s="108">
        <v>82404</v>
      </c>
      <c r="O17" s="108">
        <v>4</v>
      </c>
      <c r="P17" s="47">
        <v>0.55647156896709882</v>
      </c>
      <c r="Q17" s="47">
        <v>0.67750384966912569</v>
      </c>
      <c r="R17" s="47">
        <v>0.4241239472983227</v>
      </c>
      <c r="S17" s="47">
        <v>-0.96618278575312244</v>
      </c>
      <c r="T17" s="47">
        <v>10.355794932151474</v>
      </c>
      <c r="U17" s="47">
        <v>0.5123384695504527</v>
      </c>
      <c r="V17" s="47">
        <v>-3.2960709047695449</v>
      </c>
      <c r="W17" s="47">
        <v>8.8429443971582362</v>
      </c>
      <c r="X17" s="47">
        <v>0.3033360685960747</v>
      </c>
      <c r="Y17" s="47">
        <v>6</v>
      </c>
      <c r="Z17" s="108">
        <v>0.374107967329524</v>
      </c>
      <c r="AA17" s="108">
        <v>0.38020548549376754</v>
      </c>
      <c r="AB17" s="108">
        <v>0.24568654717670838</v>
      </c>
      <c r="AC17" s="47">
        <v>15708</v>
      </c>
      <c r="AD17" s="47">
        <v>5.4794520547945202E-2</v>
      </c>
      <c r="AE17" s="47">
        <v>7222</v>
      </c>
      <c r="AF17" s="47">
        <v>4146</v>
      </c>
      <c r="AG17" s="47">
        <v>0.3647079521463758</v>
      </c>
      <c r="AH17" s="108">
        <v>5</v>
      </c>
      <c r="AI17" s="47">
        <v>0.20327848141246327</v>
      </c>
      <c r="AJ17" s="47">
        <v>1.515267357101564</v>
      </c>
      <c r="AK17" s="47">
        <v>0.44812229556868066</v>
      </c>
      <c r="AL17" s="47" t="s">
        <v>2761</v>
      </c>
    </row>
    <row r="18" spans="1:38">
      <c r="A18" s="88" t="s">
        <v>2599</v>
      </c>
      <c r="B18" s="89" t="s">
        <v>2600</v>
      </c>
      <c r="C18" s="89" t="s">
        <v>574</v>
      </c>
      <c r="D18" s="89" t="s">
        <v>191</v>
      </c>
      <c r="E18" s="90" t="s">
        <v>27</v>
      </c>
      <c r="F18" s="90" t="s">
        <v>224</v>
      </c>
      <c r="G18" s="90" t="s">
        <v>52</v>
      </c>
      <c r="H18" s="108">
        <v>119.5</v>
      </c>
      <c r="I18" s="108">
        <v>-5.4641617912928257E-2</v>
      </c>
      <c r="J18" s="108">
        <v>-2.6548059149722737E-2</v>
      </c>
      <c r="K18" s="108">
        <v>84262</v>
      </c>
      <c r="L18" s="108">
        <v>86560</v>
      </c>
      <c r="M18" s="108">
        <v>84187</v>
      </c>
      <c r="N18" s="108">
        <v>89053</v>
      </c>
      <c r="O18" s="108">
        <v>5</v>
      </c>
      <c r="P18" s="47">
        <v>0.58880543187465828</v>
      </c>
      <c r="Q18" s="47">
        <v>0.70957512627978336</v>
      </c>
      <c r="R18" s="47">
        <v>0.43424097958790497</v>
      </c>
      <c r="S18" s="47">
        <v>1.4219508938232983</v>
      </c>
      <c r="T18" s="47">
        <v>13.062863433782656</v>
      </c>
      <c r="U18" s="47">
        <v>0.55309497818323139</v>
      </c>
      <c r="V18" s="47">
        <v>-6.1426130514129316</v>
      </c>
      <c r="W18" s="47">
        <v>7.2189769982023311</v>
      </c>
      <c r="X18" s="47">
        <v>0.33704286480668078</v>
      </c>
      <c r="Y18" s="47">
        <v>2</v>
      </c>
      <c r="Z18" s="108">
        <v>0.41712180414000144</v>
      </c>
      <c r="AA18" s="108">
        <v>0.34160730972175196</v>
      </c>
      <c r="AB18" s="108">
        <v>0.24127088613824663</v>
      </c>
      <c r="AC18" s="47">
        <v>5366</v>
      </c>
      <c r="AD18" s="47">
        <v>2.8560475368986E-2</v>
      </c>
      <c r="AE18" s="47">
        <v>2373</v>
      </c>
      <c r="AF18" s="47">
        <v>1258</v>
      </c>
      <c r="AG18" s="47">
        <v>0.34646103001927842</v>
      </c>
      <c r="AH18" s="108">
        <v>5</v>
      </c>
      <c r="AI18" s="47">
        <v>0.10793613875367568</v>
      </c>
      <c r="AJ18" s="47">
        <v>-1.6438721610323146</v>
      </c>
      <c r="AK18" s="47">
        <v>0.43418669945010213</v>
      </c>
      <c r="AL18" s="47" t="s">
        <v>2761</v>
      </c>
    </row>
    <row r="19" spans="1:38">
      <c r="A19" s="88" t="s">
        <v>2035</v>
      </c>
      <c r="B19" s="89" t="s">
        <v>2036</v>
      </c>
      <c r="C19" s="89" t="s">
        <v>190</v>
      </c>
      <c r="D19" s="89" t="s">
        <v>191</v>
      </c>
      <c r="E19" s="90" t="s">
        <v>27</v>
      </c>
      <c r="F19" s="90" t="s">
        <v>177</v>
      </c>
      <c r="G19" s="90" t="s">
        <v>48</v>
      </c>
      <c r="H19" s="108">
        <v>113.8</v>
      </c>
      <c r="I19" s="108">
        <v>-2.2366360993066429E-3</v>
      </c>
      <c r="J19" s="108">
        <v>3.7825170183898461E-3</v>
      </c>
      <c r="K19" s="108">
        <v>170901</v>
      </c>
      <c r="L19" s="108">
        <v>170257</v>
      </c>
      <c r="M19" s="108">
        <v>173979</v>
      </c>
      <c r="N19" s="108">
        <v>174369</v>
      </c>
      <c r="O19" s="108">
        <v>3</v>
      </c>
      <c r="P19" s="47">
        <v>0.60603633385362454</v>
      </c>
      <c r="Q19" s="47">
        <v>0.72213497344206856</v>
      </c>
      <c r="R19" s="47">
        <v>0.50083671011273811</v>
      </c>
      <c r="S19" s="47">
        <v>-2.5926315362407748</v>
      </c>
      <c r="T19" s="47">
        <v>13.652740466012364</v>
      </c>
      <c r="U19" s="47">
        <v>0.57064643509486779</v>
      </c>
      <c r="V19" s="47">
        <v>-1.6824328314884678</v>
      </c>
      <c r="W19" s="47">
        <v>7.1800549697939804</v>
      </c>
      <c r="X19" s="47">
        <v>0.32056211396669509</v>
      </c>
      <c r="Y19" s="47">
        <v>2</v>
      </c>
      <c r="Z19" s="108">
        <v>0.42646912980022428</v>
      </c>
      <c r="AA19" s="108">
        <v>0.38174412855467033</v>
      </c>
      <c r="AB19" s="108">
        <v>0.1917867416451054</v>
      </c>
      <c r="AC19" s="47">
        <v>26940</v>
      </c>
      <c r="AD19" s="47">
        <v>1.925768983390715E-2</v>
      </c>
      <c r="AE19" s="47">
        <v>9659</v>
      </c>
      <c r="AF19" s="47">
        <v>6855</v>
      </c>
      <c r="AG19" s="47">
        <v>0.41510233741068187</v>
      </c>
      <c r="AH19" s="108">
        <v>5</v>
      </c>
      <c r="AI19" s="47">
        <v>0.11984158870458589</v>
      </c>
      <c r="AJ19" s="47">
        <v>9.1713201854915383E-2</v>
      </c>
      <c r="AK19" s="47">
        <v>0.45148039127261996</v>
      </c>
      <c r="AL19" s="47" t="s">
        <v>2761</v>
      </c>
    </row>
    <row r="20" spans="1:38">
      <c r="A20" s="88" t="s">
        <v>1607</v>
      </c>
      <c r="B20" s="89" t="s">
        <v>1608</v>
      </c>
      <c r="C20" s="89" t="s">
        <v>26</v>
      </c>
      <c r="D20" s="89" t="s">
        <v>191</v>
      </c>
      <c r="E20" s="90" t="s">
        <v>27</v>
      </c>
      <c r="F20" s="90" t="s">
        <v>47</v>
      </c>
      <c r="G20" s="90" t="s">
        <v>48</v>
      </c>
      <c r="H20" s="108">
        <v>119.1</v>
      </c>
      <c r="I20" s="108">
        <v>6.1082223281059021E-2</v>
      </c>
      <c r="J20" s="108">
        <v>9.2892371932584955E-2</v>
      </c>
      <c r="K20" s="108">
        <v>108357</v>
      </c>
      <c r="L20" s="108">
        <v>99147</v>
      </c>
      <c r="M20" s="108">
        <v>102439</v>
      </c>
      <c r="N20" s="108">
        <v>96542</v>
      </c>
      <c r="O20" s="108">
        <v>1</v>
      </c>
      <c r="P20" s="47">
        <v>0.66291212466353922</v>
      </c>
      <c r="Q20" s="47">
        <v>0.76993951828388651</v>
      </c>
      <c r="R20" s="47">
        <v>0.53602597225853721</v>
      </c>
      <c r="S20" s="47">
        <v>0.68935841978323698</v>
      </c>
      <c r="T20" s="47">
        <v>15.144329884402097</v>
      </c>
      <c r="U20" s="47">
        <v>0.63187813904558143</v>
      </c>
      <c r="V20" s="47">
        <v>-1.7262733781964084</v>
      </c>
      <c r="W20" s="47">
        <v>6.2893850726650768</v>
      </c>
      <c r="X20" s="47">
        <v>0.30906317274244083</v>
      </c>
      <c r="Y20" s="47">
        <v>4</v>
      </c>
      <c r="Z20" s="108">
        <v>0.47459395166390206</v>
      </c>
      <c r="AA20" s="108">
        <v>0.34393629040615176</v>
      </c>
      <c r="AB20" s="108">
        <v>0.18146975792994624</v>
      </c>
      <c r="AC20" s="47">
        <v>6784</v>
      </c>
      <c r="AD20" s="47">
        <v>-1.2086791903305661E-2</v>
      </c>
      <c r="AE20" s="47">
        <v>3336</v>
      </c>
      <c r="AF20" s="47">
        <v>798</v>
      </c>
      <c r="AG20" s="47">
        <v>0.19303338171262699</v>
      </c>
      <c r="AH20" s="108">
        <v>5</v>
      </c>
      <c r="AI20" s="47">
        <v>0.11860633801055501</v>
      </c>
      <c r="AJ20" s="47">
        <v>-0.4900973544075633</v>
      </c>
      <c r="AK20" s="47">
        <v>0.43929616567869734</v>
      </c>
      <c r="AL20" s="47" t="s">
        <v>2761</v>
      </c>
    </row>
    <row r="21" spans="1:38">
      <c r="A21" s="88" t="s">
        <v>601</v>
      </c>
      <c r="B21" s="89" t="s">
        <v>602</v>
      </c>
      <c r="C21" s="89" t="s">
        <v>26</v>
      </c>
      <c r="D21" s="89" t="s">
        <v>191</v>
      </c>
      <c r="E21" s="90" t="s">
        <v>27</v>
      </c>
      <c r="F21" s="90" t="s">
        <v>71</v>
      </c>
      <c r="G21" s="90" t="s">
        <v>52</v>
      </c>
      <c r="H21" s="108">
        <v>75.400000000000006</v>
      </c>
      <c r="I21" s="108">
        <v>1.9979340404625734E-2</v>
      </c>
      <c r="J21" s="108">
        <v>-3.6403669724770646E-2</v>
      </c>
      <c r="K21" s="108">
        <v>78774</v>
      </c>
      <c r="L21" s="108">
        <v>81750</v>
      </c>
      <c r="M21" s="108">
        <v>121452</v>
      </c>
      <c r="N21" s="108">
        <v>119073</v>
      </c>
      <c r="O21" s="108">
        <v>4</v>
      </c>
      <c r="P21" s="47">
        <v>0.60565554449698311</v>
      </c>
      <c r="Q21" s="47">
        <v>0.73591769291130149</v>
      </c>
      <c r="R21" s="47">
        <v>0.42503823342955865</v>
      </c>
      <c r="S21" s="47">
        <v>0.40451856028081989</v>
      </c>
      <c r="T21" s="47">
        <v>14.159285429433099</v>
      </c>
      <c r="U21" s="47">
        <v>0.55854116608631288</v>
      </c>
      <c r="V21" s="47">
        <v>-4.4497156926459667</v>
      </c>
      <c r="W21" s="47">
        <v>9.4050730636161646</v>
      </c>
      <c r="X21" s="47">
        <v>0.30790265156467206</v>
      </c>
      <c r="Y21" s="47">
        <v>2</v>
      </c>
      <c r="Z21" s="108">
        <v>0.41781851914585488</v>
      </c>
      <c r="AA21" s="108">
        <v>0.35227444024106774</v>
      </c>
      <c r="AB21" s="108">
        <v>0.22990704061307754</v>
      </c>
      <c r="AC21" s="47">
        <v>3585</v>
      </c>
      <c r="AD21" s="47">
        <v>-6.25E-2</v>
      </c>
      <c r="AE21" s="47">
        <v>1395</v>
      </c>
      <c r="AF21" s="47">
        <v>446</v>
      </c>
      <c r="AG21" s="47">
        <v>0.24225964149918522</v>
      </c>
      <c r="AH21" s="108">
        <v>5</v>
      </c>
      <c r="AI21" s="47">
        <v>8.6871418193558814E-2</v>
      </c>
      <c r="AJ21" s="47">
        <v>-7.742254896002704</v>
      </c>
      <c r="AK21" s="47">
        <v>0.47259665832593434</v>
      </c>
      <c r="AL21" s="47" t="s">
        <v>2761</v>
      </c>
    </row>
    <row r="22" spans="1:38">
      <c r="A22" s="88" t="s">
        <v>2451</v>
      </c>
      <c r="B22" s="89" t="s">
        <v>2452</v>
      </c>
      <c r="C22" s="89" t="s">
        <v>574</v>
      </c>
      <c r="D22" s="89" t="s">
        <v>191</v>
      </c>
      <c r="E22" s="90" t="s">
        <v>27</v>
      </c>
      <c r="F22" s="90" t="s">
        <v>33</v>
      </c>
      <c r="G22" s="90" t="s">
        <v>81</v>
      </c>
      <c r="H22" s="108">
        <v>114.9</v>
      </c>
      <c r="I22" s="108">
        <v>-4.463672909108736E-2</v>
      </c>
      <c r="J22" s="108">
        <v>-4.280834787837285E-2</v>
      </c>
      <c r="K22" s="108">
        <v>114617</v>
      </c>
      <c r="L22" s="108">
        <v>119743</v>
      </c>
      <c r="M22" s="108">
        <v>116925</v>
      </c>
      <c r="N22" s="108">
        <v>122388</v>
      </c>
      <c r="O22" s="108">
        <v>5</v>
      </c>
      <c r="P22" s="47">
        <v>0.60598404671848116</v>
      </c>
      <c r="Q22" s="47">
        <v>0.72130331504041056</v>
      </c>
      <c r="R22" s="47">
        <v>0.45931637937872266</v>
      </c>
      <c r="S22" s="47">
        <v>-1.1859915805823795</v>
      </c>
      <c r="T22" s="47">
        <v>11.797096828660237</v>
      </c>
      <c r="U22" s="47">
        <v>0.58260219604555386</v>
      </c>
      <c r="V22" s="47">
        <v>-3.380551232051654</v>
      </c>
      <c r="W22" s="47">
        <v>4.7697721861468478</v>
      </c>
      <c r="X22" s="47">
        <v>0.28483720371480081</v>
      </c>
      <c r="Y22" s="47">
        <v>1</v>
      </c>
      <c r="Z22" s="108">
        <v>0.41809617304788466</v>
      </c>
      <c r="AA22" s="108">
        <v>0.36130255198456884</v>
      </c>
      <c r="AB22" s="108">
        <v>0.2206012749675465</v>
      </c>
      <c r="AC22" s="47">
        <v>11339</v>
      </c>
      <c r="AD22" s="47">
        <v>-6.2815108686668314E-2</v>
      </c>
      <c r="AE22" s="47">
        <v>4801</v>
      </c>
      <c r="AF22" s="47">
        <v>1752</v>
      </c>
      <c r="AG22" s="47">
        <v>0.26735846177323364</v>
      </c>
      <c r="AH22" s="108">
        <v>5</v>
      </c>
      <c r="AI22" s="47">
        <v>0.11753646749167801</v>
      </c>
      <c r="AJ22" s="47">
        <v>-2.2473243890772814</v>
      </c>
      <c r="AK22" s="47">
        <v>0.39287570640213221</v>
      </c>
      <c r="AL22" s="47" t="s">
        <v>2761</v>
      </c>
    </row>
    <row r="23" spans="1:38">
      <c r="A23" s="88" t="s">
        <v>1055</v>
      </c>
      <c r="B23" s="89" t="s">
        <v>1056</v>
      </c>
      <c r="C23" s="89" t="s">
        <v>26</v>
      </c>
      <c r="D23" s="89" t="s">
        <v>191</v>
      </c>
      <c r="E23" s="90" t="s">
        <v>27</v>
      </c>
      <c r="F23" s="90" t="s">
        <v>211</v>
      </c>
      <c r="G23" s="90" t="s">
        <v>81</v>
      </c>
      <c r="H23" s="108">
        <v>100.8</v>
      </c>
      <c r="I23" s="108">
        <v>-1.0597868437773487E-2</v>
      </c>
      <c r="J23" s="108">
        <v>3.8397124300477918E-2</v>
      </c>
      <c r="K23" s="108">
        <v>76263</v>
      </c>
      <c r="L23" s="108">
        <v>73443</v>
      </c>
      <c r="M23" s="108">
        <v>82529</v>
      </c>
      <c r="N23" s="108">
        <v>83413</v>
      </c>
      <c r="O23" s="108">
        <v>3</v>
      </c>
      <c r="P23" s="47">
        <v>0.68637689528492385</v>
      </c>
      <c r="Q23" s="47">
        <v>0.83704055498449714</v>
      </c>
      <c r="R23" s="47">
        <v>0.47543544652052755</v>
      </c>
      <c r="S23" s="47">
        <v>4.3077627757355463</v>
      </c>
      <c r="T23" s="47">
        <v>16.954213603860811</v>
      </c>
      <c r="U23" s="47">
        <v>0.66313105600723277</v>
      </c>
      <c r="V23" s="47">
        <v>-4.800856420529243</v>
      </c>
      <c r="W23" s="47">
        <v>4.5607645777973378</v>
      </c>
      <c r="X23" s="47">
        <v>0.28363387118328454</v>
      </c>
      <c r="Y23" s="47">
        <v>4</v>
      </c>
      <c r="Z23" s="108">
        <v>0.5584926693644513</v>
      </c>
      <c r="AA23" s="108">
        <v>0.29464770494380904</v>
      </c>
      <c r="AB23" s="108">
        <v>0.14685962569173966</v>
      </c>
      <c r="AC23" s="47">
        <v>1614</v>
      </c>
      <c r="AD23" s="47">
        <v>-0.1122112211221122</v>
      </c>
      <c r="AE23" s="47">
        <v>589</v>
      </c>
      <c r="AF23" s="47">
        <v>269</v>
      </c>
      <c r="AG23" s="47">
        <v>0.31351981351981351</v>
      </c>
      <c r="AH23" s="108">
        <v>5</v>
      </c>
      <c r="AI23" s="47">
        <v>0.16340442495515251</v>
      </c>
      <c r="AJ23" s="47">
        <v>2.4642086306709086</v>
      </c>
      <c r="AK23" s="47">
        <v>0.38158261909507679</v>
      </c>
      <c r="AL23" s="47" t="s">
        <v>2761</v>
      </c>
    </row>
    <row r="24" spans="1:38">
      <c r="A24" s="88" t="s">
        <v>1053</v>
      </c>
      <c r="B24" s="89" t="s">
        <v>1054</v>
      </c>
      <c r="C24" s="89" t="s">
        <v>26</v>
      </c>
      <c r="D24" s="89" t="s">
        <v>191</v>
      </c>
      <c r="E24" s="90" t="s">
        <v>27</v>
      </c>
      <c r="F24" s="90" t="s">
        <v>503</v>
      </c>
      <c r="G24" s="90" t="s">
        <v>29</v>
      </c>
      <c r="H24" s="108">
        <v>105.8</v>
      </c>
      <c r="I24" s="108">
        <v>2.0201670988187842E-2</v>
      </c>
      <c r="J24" s="108">
        <v>3.6645122874049446E-2</v>
      </c>
      <c r="K24" s="108">
        <v>83565</v>
      </c>
      <c r="L24" s="108">
        <v>80611</v>
      </c>
      <c r="M24" s="108">
        <v>88528</v>
      </c>
      <c r="N24" s="108">
        <v>86775</v>
      </c>
      <c r="O24" s="108">
        <v>1</v>
      </c>
      <c r="P24" s="47">
        <v>0.6371528377413942</v>
      </c>
      <c r="Q24" s="47">
        <v>0.76863745259517635</v>
      </c>
      <c r="R24" s="47">
        <v>0.4662976163692189</v>
      </c>
      <c r="S24" s="47">
        <v>-0.86993737034891661</v>
      </c>
      <c r="T24" s="47">
        <v>14.576246757076882</v>
      </c>
      <c r="U24" s="47">
        <v>0.62108973596428307</v>
      </c>
      <c r="V24" s="47">
        <v>-2.9350217326614576</v>
      </c>
      <c r="W24" s="47">
        <v>3.207452883104267</v>
      </c>
      <c r="X24" s="47">
        <v>0.27997575560933935</v>
      </c>
      <c r="Y24" s="47">
        <v>4</v>
      </c>
      <c r="Z24" s="108">
        <v>0.45371317278223788</v>
      </c>
      <c r="AA24" s="108">
        <v>0.3632996596007011</v>
      </c>
      <c r="AB24" s="108">
        <v>0.18298716761706105</v>
      </c>
      <c r="AC24" s="47">
        <v>6980</v>
      </c>
      <c r="AD24" s="47">
        <v>8.0997367198389347E-2</v>
      </c>
      <c r="AE24" s="47">
        <v>3114</v>
      </c>
      <c r="AF24" s="47">
        <v>1566</v>
      </c>
      <c r="AG24" s="47">
        <v>0.33461538461538459</v>
      </c>
      <c r="AH24" s="108">
        <v>4</v>
      </c>
      <c r="AI24" s="47">
        <v>0.12598651169464772</v>
      </c>
      <c r="AJ24" s="47">
        <v>0.16870554002102445</v>
      </c>
      <c r="AK24" s="47">
        <v>0.51266322284402355</v>
      </c>
      <c r="AL24" s="47" t="s">
        <v>2761</v>
      </c>
    </row>
    <row r="25" spans="1:38">
      <c r="A25" s="88" t="s">
        <v>1021</v>
      </c>
      <c r="B25" s="89" t="s">
        <v>1022</v>
      </c>
      <c r="C25" s="89" t="s">
        <v>26</v>
      </c>
      <c r="D25" s="89" t="s">
        <v>191</v>
      </c>
      <c r="E25" s="90" t="s">
        <v>27</v>
      </c>
      <c r="F25" s="90" t="s">
        <v>58</v>
      </c>
      <c r="G25" s="90" t="s">
        <v>42</v>
      </c>
      <c r="H25" s="108">
        <v>119.3</v>
      </c>
      <c r="I25" s="108">
        <v>9.2396867996569196E-2</v>
      </c>
      <c r="J25" s="108">
        <v>0.11238562524864076</v>
      </c>
      <c r="K25" s="108">
        <v>83885</v>
      </c>
      <c r="L25" s="108">
        <v>75410</v>
      </c>
      <c r="M25" s="108">
        <v>78965</v>
      </c>
      <c r="N25" s="108">
        <v>72286</v>
      </c>
      <c r="O25" s="108">
        <v>1</v>
      </c>
      <c r="P25" s="47">
        <v>0.64243375308899686</v>
      </c>
      <c r="Q25" s="47">
        <v>0.78189246089077546</v>
      </c>
      <c r="R25" s="47">
        <v>0.50564921058226076</v>
      </c>
      <c r="S25" s="47">
        <v>0.88753501469316376</v>
      </c>
      <c r="T25" s="47">
        <v>13.43874986046818</v>
      </c>
      <c r="U25" s="47">
        <v>0.62880802208226227</v>
      </c>
      <c r="V25" s="47">
        <v>-1.6359092368952943</v>
      </c>
      <c r="W25" s="47">
        <v>2.814167233084941</v>
      </c>
      <c r="X25" s="47">
        <v>0.24120075352128204</v>
      </c>
      <c r="Y25" s="47">
        <v>4</v>
      </c>
      <c r="Z25" s="108">
        <v>0.42795579119603377</v>
      </c>
      <c r="AA25" s="108">
        <v>0.41305828842901277</v>
      </c>
      <c r="AB25" s="108">
        <v>0.15898592037495343</v>
      </c>
      <c r="AC25" s="47">
        <v>14409</v>
      </c>
      <c r="AD25" s="47">
        <v>1.9528762470812991E-2</v>
      </c>
      <c r="AE25" s="47">
        <v>5942</v>
      </c>
      <c r="AF25" s="47">
        <v>1950</v>
      </c>
      <c r="AG25" s="47">
        <v>0.24708565636087176</v>
      </c>
      <c r="AH25" s="108">
        <v>4</v>
      </c>
      <c r="AI25" s="47">
        <v>0.15043455184767465</v>
      </c>
      <c r="AJ25" s="47">
        <v>-0.32386861319947258</v>
      </c>
      <c r="AK25" s="47">
        <v>0.48215351953824714</v>
      </c>
      <c r="AL25" s="47" t="s">
        <v>2761</v>
      </c>
    </row>
    <row r="26" spans="1:38">
      <c r="A26" s="88" t="s">
        <v>2471</v>
      </c>
      <c r="B26" s="89" t="s">
        <v>2472</v>
      </c>
      <c r="C26" s="89" t="s">
        <v>26</v>
      </c>
      <c r="D26" s="89" t="s">
        <v>191</v>
      </c>
      <c r="E26" s="90" t="s">
        <v>27</v>
      </c>
      <c r="F26" s="90" t="s">
        <v>180</v>
      </c>
      <c r="G26" s="90" t="s">
        <v>33</v>
      </c>
      <c r="H26" s="108">
        <v>124.4</v>
      </c>
      <c r="I26" s="108">
        <v>8.5664044863721697E-3</v>
      </c>
      <c r="J26" s="108">
        <v>3.5043505034724205E-2</v>
      </c>
      <c r="K26" s="108">
        <v>90764</v>
      </c>
      <c r="L26" s="108">
        <v>87691</v>
      </c>
      <c r="M26" s="108">
        <v>84887</v>
      </c>
      <c r="N26" s="108">
        <v>84166</v>
      </c>
      <c r="O26" s="108">
        <v>1</v>
      </c>
      <c r="P26" s="47">
        <v>0.60466526366579554</v>
      </c>
      <c r="Q26" s="47">
        <v>0.68859553327560385</v>
      </c>
      <c r="R26" s="47">
        <v>0.52705101960841239</v>
      </c>
      <c r="S26" s="47">
        <v>-1.1192424495763409</v>
      </c>
      <c r="T26" s="47">
        <v>12.927569259547328</v>
      </c>
      <c r="U26" s="47">
        <v>0.56825426733491047</v>
      </c>
      <c r="V26" s="47">
        <v>-2.6592185074690953</v>
      </c>
      <c r="W26" s="47">
        <v>7.5765109522220158</v>
      </c>
      <c r="X26" s="47">
        <v>0.27839794798873779</v>
      </c>
      <c r="Y26" s="47">
        <v>2</v>
      </c>
      <c r="Z26" s="108">
        <v>0.40347174859854146</v>
      </c>
      <c r="AA26" s="108">
        <v>0.37213265898756342</v>
      </c>
      <c r="AB26" s="108">
        <v>0.22439559241389512</v>
      </c>
      <c r="AC26" s="47">
        <v>9557</v>
      </c>
      <c r="AD26" s="47">
        <v>-5.9442968211790174E-2</v>
      </c>
      <c r="AE26" s="47">
        <v>5225</v>
      </c>
      <c r="AF26" s="47">
        <v>1377</v>
      </c>
      <c r="AG26" s="47">
        <v>0.20857315964859133</v>
      </c>
      <c r="AH26" s="108">
        <v>4</v>
      </c>
      <c r="AI26" s="47">
        <v>9.348559166155733E-2</v>
      </c>
      <c r="AJ26" s="47">
        <v>-1.0166809733666717</v>
      </c>
      <c r="AK26" s="47">
        <v>0.45459840588595951</v>
      </c>
      <c r="AL26" s="47" t="s">
        <v>2761</v>
      </c>
    </row>
    <row r="27" spans="1:38">
      <c r="A27" s="88" t="s">
        <v>1399</v>
      </c>
      <c r="B27" s="89" t="s">
        <v>1400</v>
      </c>
      <c r="C27" s="89" t="s">
        <v>26</v>
      </c>
      <c r="D27" s="89" t="s">
        <v>191</v>
      </c>
      <c r="E27" s="90" t="s">
        <v>27</v>
      </c>
      <c r="F27" s="90" t="s">
        <v>512</v>
      </c>
      <c r="G27" s="90" t="s">
        <v>32</v>
      </c>
      <c r="H27" s="108">
        <v>61.5</v>
      </c>
      <c r="I27" s="108">
        <v>2.066426531473407E-2</v>
      </c>
      <c r="J27" s="108">
        <v>-3.7771167233284768E-2</v>
      </c>
      <c r="K27" s="108">
        <v>95099</v>
      </c>
      <c r="L27" s="108">
        <v>98832</v>
      </c>
      <c r="M27" s="108">
        <v>166898</v>
      </c>
      <c r="N27" s="108">
        <v>163519</v>
      </c>
      <c r="O27" s="108">
        <v>4</v>
      </c>
      <c r="P27" s="47">
        <v>0.70857681483788693</v>
      </c>
      <c r="Q27" s="47">
        <v>0.82311253655517547</v>
      </c>
      <c r="R27" s="47">
        <v>0.65488917088858645</v>
      </c>
      <c r="S27" s="47">
        <v>-1.7537075513866629</v>
      </c>
      <c r="T27" s="47">
        <v>14.355816545286448</v>
      </c>
      <c r="U27" s="47">
        <v>0.68150603307630653</v>
      </c>
      <c r="V27" s="47">
        <v>-1.5911873039511022</v>
      </c>
      <c r="W27" s="47">
        <v>5.5779529464420552</v>
      </c>
      <c r="X27" s="47">
        <v>0.18210328089749697</v>
      </c>
      <c r="Y27" s="47">
        <v>5</v>
      </c>
      <c r="Z27" s="108">
        <v>0.4381121710504543</v>
      </c>
      <c r="AA27" s="108">
        <v>0.4398241705970875</v>
      </c>
      <c r="AB27" s="108">
        <v>0.12206365835245823</v>
      </c>
      <c r="AC27" s="47">
        <v>3228</v>
      </c>
      <c r="AD27" s="47">
        <v>0.3000402738622634</v>
      </c>
      <c r="AE27" s="47">
        <v>15</v>
      </c>
      <c r="AF27" s="47">
        <v>1788</v>
      </c>
      <c r="AG27" s="47">
        <v>0.99168053244592347</v>
      </c>
      <c r="AH27" s="108">
        <v>3</v>
      </c>
      <c r="AI27" s="47">
        <v>0.16426006570402632</v>
      </c>
      <c r="AJ27" s="47">
        <v>5.7644679076081307</v>
      </c>
      <c r="AK27" s="47">
        <v>0.50513153538594746</v>
      </c>
      <c r="AL27" s="47" t="s">
        <v>2761</v>
      </c>
    </row>
    <row r="28" spans="1:38">
      <c r="A28" s="88" t="s">
        <v>2421</v>
      </c>
      <c r="B28" s="89" t="s">
        <v>2422</v>
      </c>
      <c r="C28" s="89" t="s">
        <v>26</v>
      </c>
      <c r="D28" s="89" t="s">
        <v>191</v>
      </c>
      <c r="E28" s="90" t="s">
        <v>27</v>
      </c>
      <c r="F28" s="90" t="s">
        <v>68</v>
      </c>
      <c r="G28" s="90" t="s">
        <v>48</v>
      </c>
      <c r="H28" s="108">
        <v>105.3</v>
      </c>
      <c r="I28" s="108">
        <v>0.14244616672749522</v>
      </c>
      <c r="J28" s="108">
        <v>0.12596168351184192</v>
      </c>
      <c r="K28" s="108">
        <v>104496</v>
      </c>
      <c r="L28" s="108">
        <v>92806</v>
      </c>
      <c r="M28" s="108">
        <v>106428</v>
      </c>
      <c r="N28" s="108">
        <v>93158</v>
      </c>
      <c r="O28" s="108">
        <v>2</v>
      </c>
      <c r="P28" s="47">
        <v>0.73450041603582883</v>
      </c>
      <c r="Q28" s="47">
        <v>0.85422773276287434</v>
      </c>
      <c r="R28" s="47">
        <v>0.60557265132615012</v>
      </c>
      <c r="S28" s="47">
        <v>1.0192434430528308</v>
      </c>
      <c r="T28" s="47">
        <v>14.411217903236418</v>
      </c>
      <c r="U28" s="47">
        <v>0.70958083594746735</v>
      </c>
      <c r="V28" s="47">
        <v>-1.3487723861835281</v>
      </c>
      <c r="W28" s="47">
        <v>4.9809480717592169</v>
      </c>
      <c r="X28" s="47">
        <v>0.28184455352017579</v>
      </c>
      <c r="Y28" s="47">
        <v>4</v>
      </c>
      <c r="Z28" s="108">
        <v>0.55079710685390659</v>
      </c>
      <c r="AA28" s="108">
        <v>0.32818392499496418</v>
      </c>
      <c r="AB28" s="108">
        <v>0.12101896815112922</v>
      </c>
      <c r="AC28" s="47">
        <v>7873</v>
      </c>
      <c r="AD28" s="47">
        <v>9.4840773188708122E-2</v>
      </c>
      <c r="AE28" s="47">
        <v>3597</v>
      </c>
      <c r="AF28" s="47">
        <v>960</v>
      </c>
      <c r="AG28" s="47">
        <v>0.21066491112574062</v>
      </c>
      <c r="AH28" s="108">
        <v>3</v>
      </c>
      <c r="AI28" s="47">
        <v>0.1210231627629032</v>
      </c>
      <c r="AJ28" s="47">
        <v>0.96557130984736617</v>
      </c>
      <c r="AK28" s="47">
        <v>0.44631513309170273</v>
      </c>
      <c r="AL28" s="47" t="s">
        <v>2761</v>
      </c>
    </row>
    <row r="29" spans="1:38">
      <c r="A29" s="88" t="s">
        <v>1149</v>
      </c>
      <c r="B29" s="89" t="s">
        <v>1150</v>
      </c>
      <c r="C29" s="89" t="s">
        <v>190</v>
      </c>
      <c r="D29" s="89" t="s">
        <v>191</v>
      </c>
      <c r="E29" s="90" t="s">
        <v>27</v>
      </c>
      <c r="F29" s="90" t="s">
        <v>198</v>
      </c>
      <c r="G29" s="90" t="s">
        <v>33</v>
      </c>
      <c r="H29" s="108">
        <v>119.3</v>
      </c>
      <c r="I29" s="108">
        <v>0.24523284371235943</v>
      </c>
      <c r="J29" s="108">
        <v>0.22785907153126708</v>
      </c>
      <c r="K29" s="108">
        <v>245104</v>
      </c>
      <c r="L29" s="108">
        <v>199619</v>
      </c>
      <c r="M29" s="108">
        <v>238812</v>
      </c>
      <c r="N29" s="108">
        <v>191781</v>
      </c>
      <c r="O29" s="108">
        <v>2</v>
      </c>
      <c r="P29" s="47">
        <v>0.59601970106376112</v>
      </c>
      <c r="Q29" s="47">
        <v>0.71552080734575285</v>
      </c>
      <c r="R29" s="47">
        <v>0.56927824486298217</v>
      </c>
      <c r="S29" s="47">
        <v>2.274863872065358</v>
      </c>
      <c r="T29" s="47">
        <v>14.194466688756179</v>
      </c>
      <c r="U29" s="47">
        <v>0.56991309057988515</v>
      </c>
      <c r="V29" s="47">
        <v>-1.0531053478475716</v>
      </c>
      <c r="W29" s="47">
        <v>5.4332316583432183</v>
      </c>
      <c r="X29" s="47">
        <v>0.26060432051228344</v>
      </c>
      <c r="Y29" s="47">
        <v>3</v>
      </c>
      <c r="Z29" s="108">
        <v>0.3834513966992466</v>
      </c>
      <c r="AA29" s="108">
        <v>0.44515537381593251</v>
      </c>
      <c r="AB29" s="108">
        <v>0.17139322948482094</v>
      </c>
      <c r="AC29" s="47">
        <v>82862</v>
      </c>
      <c r="AD29" s="47">
        <v>8.595992293880976E-2</v>
      </c>
      <c r="AE29" s="47">
        <v>33691</v>
      </c>
      <c r="AF29" s="47">
        <v>25570</v>
      </c>
      <c r="AG29" s="47">
        <v>0.43148107524341472</v>
      </c>
      <c r="AH29" s="108">
        <v>3</v>
      </c>
      <c r="AI29" s="47">
        <v>0.18188250317815502</v>
      </c>
      <c r="AJ29" s="47">
        <v>2.1982164986433244</v>
      </c>
      <c r="AK29" s="47">
        <v>0.47479047186254264</v>
      </c>
      <c r="AL29" s="47" t="s">
        <v>2761</v>
      </c>
    </row>
    <row r="30" spans="1:38">
      <c r="A30" s="88" t="s">
        <v>2495</v>
      </c>
      <c r="B30" s="89" t="s">
        <v>2496</v>
      </c>
      <c r="C30" s="89" t="s">
        <v>190</v>
      </c>
      <c r="D30" s="89" t="s">
        <v>191</v>
      </c>
      <c r="E30" s="90" t="s">
        <v>27</v>
      </c>
      <c r="F30" s="90" t="s">
        <v>555</v>
      </c>
      <c r="G30" s="90" t="s">
        <v>42</v>
      </c>
      <c r="H30" s="108">
        <v>123</v>
      </c>
      <c r="I30" s="108">
        <v>0.19085929378434263</v>
      </c>
      <c r="J30" s="108">
        <v>0.18621766568866352</v>
      </c>
      <c r="K30" s="108">
        <v>458071</v>
      </c>
      <c r="L30" s="108">
        <v>386161</v>
      </c>
      <c r="M30" s="108">
        <v>416977</v>
      </c>
      <c r="N30" s="108">
        <v>350148</v>
      </c>
      <c r="O30" s="108">
        <v>2</v>
      </c>
      <c r="P30" s="47">
        <v>0.65649287549344693</v>
      </c>
      <c r="Q30" s="47">
        <v>0.78238019989856944</v>
      </c>
      <c r="R30" s="47">
        <v>0.59521811147645254</v>
      </c>
      <c r="S30" s="47">
        <v>1.7837958418569055</v>
      </c>
      <c r="T30" s="47">
        <v>13.951787985446934</v>
      </c>
      <c r="U30" s="47">
        <v>0.63234857951899104</v>
      </c>
      <c r="V30" s="47">
        <v>-0.49763508231489517</v>
      </c>
      <c r="W30" s="47">
        <v>5.0041658687872363</v>
      </c>
      <c r="X30" s="47">
        <v>0.20990622928586838</v>
      </c>
      <c r="Y30" s="47">
        <v>3</v>
      </c>
      <c r="Z30" s="108">
        <v>0.4469729877576013</v>
      </c>
      <c r="AA30" s="108">
        <v>0.40691626318897456</v>
      </c>
      <c r="AB30" s="108">
        <v>0.14611074905342397</v>
      </c>
      <c r="AC30" s="47">
        <v>102460</v>
      </c>
      <c r="AD30" s="47">
        <v>7.9367085940627441E-2</v>
      </c>
      <c r="AE30" s="47">
        <v>31690</v>
      </c>
      <c r="AF30" s="47">
        <v>27261</v>
      </c>
      <c r="AG30" s="47">
        <v>0.46243490356397687</v>
      </c>
      <c r="AH30" s="108">
        <v>3</v>
      </c>
      <c r="AI30" s="47">
        <v>0.21533867772616166</v>
      </c>
      <c r="AJ30" s="47">
        <v>3.7871993408802176</v>
      </c>
      <c r="AK30" s="47">
        <v>0.44165672316122384</v>
      </c>
      <c r="AL30" s="47" t="s">
        <v>2761</v>
      </c>
    </row>
    <row r="31" spans="1:38">
      <c r="A31" s="88" t="s">
        <v>1437</v>
      </c>
      <c r="B31" s="89" t="s">
        <v>1438</v>
      </c>
      <c r="C31" s="89" t="s">
        <v>26</v>
      </c>
      <c r="D31" s="89" t="s">
        <v>191</v>
      </c>
      <c r="E31" s="90" t="s">
        <v>27</v>
      </c>
      <c r="F31" s="90" t="s">
        <v>1104</v>
      </c>
      <c r="G31" s="90" t="s">
        <v>32</v>
      </c>
      <c r="H31" s="108">
        <v>100.2</v>
      </c>
      <c r="I31" s="108">
        <v>2.6976234289965154E-2</v>
      </c>
      <c r="J31" s="108">
        <v>4.2582111502295107E-2</v>
      </c>
      <c r="K31" s="108">
        <v>93578</v>
      </c>
      <c r="L31" s="108">
        <v>89756</v>
      </c>
      <c r="M31" s="108">
        <v>104920</v>
      </c>
      <c r="N31" s="108">
        <v>102164</v>
      </c>
      <c r="O31" s="108">
        <v>1</v>
      </c>
      <c r="P31" s="47">
        <v>0.64945291262380633</v>
      </c>
      <c r="Q31" s="47">
        <v>0.74064581135230989</v>
      </c>
      <c r="R31" s="47">
        <v>0.5881379122064424</v>
      </c>
      <c r="S31" s="47">
        <v>-5.72713960647111</v>
      </c>
      <c r="T31" s="47">
        <v>11.937359410543575</v>
      </c>
      <c r="U31" s="47">
        <v>0.62403847469401919</v>
      </c>
      <c r="V31" s="47">
        <v>0.93173593285561473</v>
      </c>
      <c r="W31" s="47">
        <v>5.1716550372802423</v>
      </c>
      <c r="X31" s="47">
        <v>0.1764035102969384</v>
      </c>
      <c r="Y31" s="47">
        <v>5</v>
      </c>
      <c r="Z31" s="108">
        <v>0.43577928462450477</v>
      </c>
      <c r="AA31" s="108">
        <v>0.38412716669886193</v>
      </c>
      <c r="AB31" s="108">
        <v>0.1800935486766333</v>
      </c>
      <c r="AC31" s="47">
        <v>30875</v>
      </c>
      <c r="AD31" s="47">
        <v>0.15810202550637661</v>
      </c>
      <c r="AE31" s="47">
        <v>10868</v>
      </c>
      <c r="AF31" s="47">
        <v>7272</v>
      </c>
      <c r="AG31" s="47">
        <v>0.40088202866593164</v>
      </c>
      <c r="AH31" s="108">
        <v>2</v>
      </c>
      <c r="AI31" s="47">
        <v>0.16296612202468214</v>
      </c>
      <c r="AJ31" s="47">
        <v>0.74845431509305094</v>
      </c>
      <c r="AK31" s="47">
        <v>0.43273715915451666</v>
      </c>
      <c r="AL31" s="47" t="s">
        <v>2761</v>
      </c>
    </row>
    <row r="32" spans="1:38">
      <c r="A32" s="88" t="s">
        <v>1221</v>
      </c>
      <c r="B32" s="89" t="s">
        <v>1222</v>
      </c>
      <c r="C32" s="89" t="s">
        <v>190</v>
      </c>
      <c r="D32" s="89" t="s">
        <v>191</v>
      </c>
      <c r="E32" s="90" t="s">
        <v>27</v>
      </c>
      <c r="F32" s="90" t="s">
        <v>130</v>
      </c>
      <c r="G32" s="90" t="s">
        <v>48</v>
      </c>
      <c r="H32" s="108">
        <v>138.30000000000001</v>
      </c>
      <c r="I32" s="108">
        <v>2.9749820646283943E-2</v>
      </c>
      <c r="J32" s="108">
        <v>5.9073324451731912E-2</v>
      </c>
      <c r="K32" s="108">
        <v>165351</v>
      </c>
      <c r="L32" s="108">
        <v>156128</v>
      </c>
      <c r="M32" s="108">
        <v>134924</v>
      </c>
      <c r="N32" s="108">
        <v>131026</v>
      </c>
      <c r="O32" s="108">
        <v>1</v>
      </c>
      <c r="P32" s="47">
        <v>0.61960354481474045</v>
      </c>
      <c r="Q32" s="47">
        <v>0.76172683058501267</v>
      </c>
      <c r="R32" s="47">
        <v>0.54991248487949196</v>
      </c>
      <c r="S32" s="47">
        <v>-0.65002847926616258</v>
      </c>
      <c r="T32" s="47">
        <v>13.120237040935557</v>
      </c>
      <c r="U32" s="47">
        <v>0.59099421947605801</v>
      </c>
      <c r="V32" s="47">
        <v>-0.66643907306974715</v>
      </c>
      <c r="W32" s="47">
        <v>5.8944841042981144</v>
      </c>
      <c r="X32" s="47">
        <v>0.24600229698905671</v>
      </c>
      <c r="Y32" s="47">
        <v>3</v>
      </c>
      <c r="Z32" s="108">
        <v>0.4204352565913298</v>
      </c>
      <c r="AA32" s="108">
        <v>0.43479510305374341</v>
      </c>
      <c r="AB32" s="108">
        <v>0.14476964035492679</v>
      </c>
      <c r="AC32" s="47">
        <v>42631</v>
      </c>
      <c r="AD32" s="47">
        <v>0.1155567185660081</v>
      </c>
      <c r="AE32" s="47">
        <v>17676</v>
      </c>
      <c r="AF32" s="47">
        <v>12455</v>
      </c>
      <c r="AG32" s="47">
        <v>0.41336165411038467</v>
      </c>
      <c r="AH32" s="108">
        <v>2</v>
      </c>
      <c r="AI32" s="47">
        <v>0.11777090205504556</v>
      </c>
      <c r="AJ32" s="47">
        <v>1.0898260633299248</v>
      </c>
      <c r="AK32" s="47">
        <v>0.41685631728335082</v>
      </c>
      <c r="AL32" s="47" t="s">
        <v>2761</v>
      </c>
    </row>
    <row r="33" spans="1:38">
      <c r="A33" s="88" t="s">
        <v>1185</v>
      </c>
      <c r="B33" s="89" t="s">
        <v>1186</v>
      </c>
      <c r="C33" s="89" t="s">
        <v>574</v>
      </c>
      <c r="D33" s="89" t="s">
        <v>191</v>
      </c>
      <c r="E33" s="90" t="s">
        <v>27</v>
      </c>
      <c r="F33" s="90" t="s">
        <v>229</v>
      </c>
      <c r="G33" s="90" t="s">
        <v>62</v>
      </c>
      <c r="H33" s="108">
        <v>120</v>
      </c>
      <c r="I33" s="108">
        <v>8.5178405949162539E-2</v>
      </c>
      <c r="J33" s="108">
        <v>8.8697411415388866E-2</v>
      </c>
      <c r="K33" s="108">
        <v>149599</v>
      </c>
      <c r="L33" s="108">
        <v>137411</v>
      </c>
      <c r="M33" s="108">
        <v>141695</v>
      </c>
      <c r="N33" s="108">
        <v>130573</v>
      </c>
      <c r="O33" s="108">
        <v>1</v>
      </c>
      <c r="P33" s="47">
        <v>0.63217865372823379</v>
      </c>
      <c r="Q33" s="47">
        <v>0.78130871840310057</v>
      </c>
      <c r="R33" s="47">
        <v>0.54511929583043173</v>
      </c>
      <c r="S33" s="47">
        <v>1.193042689553192</v>
      </c>
      <c r="T33" s="47">
        <v>14.314007035173255</v>
      </c>
      <c r="U33" s="47">
        <v>0.6079399568154914</v>
      </c>
      <c r="V33" s="47">
        <v>-0.883557919445499</v>
      </c>
      <c r="W33" s="47">
        <v>5.0284510015300992</v>
      </c>
      <c r="X33" s="47">
        <v>0.29096159141144234</v>
      </c>
      <c r="Y33" s="47">
        <v>4</v>
      </c>
      <c r="Z33" s="108">
        <v>0.42520766684238098</v>
      </c>
      <c r="AA33" s="108">
        <v>0.43070119603645052</v>
      </c>
      <c r="AB33" s="108">
        <v>0.14409113712116847</v>
      </c>
      <c r="AC33" s="47">
        <v>44732</v>
      </c>
      <c r="AD33" s="47">
        <v>0.107638974866906</v>
      </c>
      <c r="AE33" s="47">
        <v>14645</v>
      </c>
      <c r="AF33" s="47">
        <v>9575</v>
      </c>
      <c r="AG33" s="47">
        <v>0.3953344343517754</v>
      </c>
      <c r="AH33" s="108">
        <v>2</v>
      </c>
      <c r="AI33" s="47">
        <v>0.14140373351156163</v>
      </c>
      <c r="AJ33" s="47">
        <v>1.3445161814262647</v>
      </c>
      <c r="AK33" s="47">
        <v>0.49208647785606208</v>
      </c>
      <c r="AL33" s="47" t="s">
        <v>2761</v>
      </c>
    </row>
    <row r="34" spans="1:38">
      <c r="A34" s="88" t="s">
        <v>1435</v>
      </c>
      <c r="B34" s="89" t="s">
        <v>1436</v>
      </c>
      <c r="C34" s="89" t="s">
        <v>574</v>
      </c>
      <c r="D34" s="89" t="s">
        <v>191</v>
      </c>
      <c r="E34" s="90" t="s">
        <v>27</v>
      </c>
      <c r="F34" s="90" t="s">
        <v>84</v>
      </c>
      <c r="G34" s="90" t="s">
        <v>81</v>
      </c>
      <c r="H34" s="108">
        <v>136.19999999999999</v>
      </c>
      <c r="I34" s="108">
        <v>4.8599395326306645E-2</v>
      </c>
      <c r="J34" s="108">
        <v>5.5955810044566574E-2</v>
      </c>
      <c r="K34" s="108">
        <v>151404</v>
      </c>
      <c r="L34" s="108">
        <v>143381</v>
      </c>
      <c r="M34" s="108">
        <v>125553</v>
      </c>
      <c r="N34" s="108">
        <v>119734</v>
      </c>
      <c r="O34" s="108">
        <v>1</v>
      </c>
      <c r="P34" s="47">
        <v>0.61610403695517379</v>
      </c>
      <c r="Q34" s="47">
        <v>0.75607557888601562</v>
      </c>
      <c r="R34" s="47">
        <v>0.52460578431697591</v>
      </c>
      <c r="S34" s="47">
        <v>-0.56343820959865454</v>
      </c>
      <c r="T34" s="47">
        <v>10.437041182935674</v>
      </c>
      <c r="U34" s="47">
        <v>0.60641466497524088</v>
      </c>
      <c r="V34" s="47">
        <v>-2.2531248528094183</v>
      </c>
      <c r="W34" s="47">
        <v>1.9860531996378938</v>
      </c>
      <c r="X34" s="47">
        <v>0.26101593418317892</v>
      </c>
      <c r="Y34" s="47">
        <v>1</v>
      </c>
      <c r="Z34" s="108">
        <v>0.42151007767397541</v>
      </c>
      <c r="AA34" s="108">
        <v>0.42801057315003688</v>
      </c>
      <c r="AB34" s="108">
        <v>0.15047934917598765</v>
      </c>
      <c r="AC34" s="47">
        <v>37854</v>
      </c>
      <c r="AD34" s="47">
        <v>0.1020087336244541</v>
      </c>
      <c r="AE34" s="47">
        <v>17578</v>
      </c>
      <c r="AF34" s="47">
        <v>9897</v>
      </c>
      <c r="AG34" s="47">
        <v>0.36021838034576886</v>
      </c>
      <c r="AH34" s="108">
        <v>2</v>
      </c>
      <c r="AI34" s="47">
        <v>0.14948032867170921</v>
      </c>
      <c r="AJ34" s="47">
        <v>-1.7401265105897057</v>
      </c>
      <c r="AK34" s="47">
        <v>0.46502874970524749</v>
      </c>
      <c r="AL34" s="47" t="s">
        <v>2761</v>
      </c>
    </row>
    <row r="35" spans="1:38">
      <c r="A35" s="88" t="s">
        <v>1557</v>
      </c>
      <c r="B35" s="89" t="s">
        <v>1558</v>
      </c>
      <c r="C35" s="89" t="s">
        <v>26</v>
      </c>
      <c r="D35" s="89" t="s">
        <v>191</v>
      </c>
      <c r="E35" s="90" t="s">
        <v>27</v>
      </c>
      <c r="F35" s="90" t="s">
        <v>328</v>
      </c>
      <c r="G35" s="90" t="s">
        <v>32</v>
      </c>
      <c r="H35" s="108">
        <v>97.8</v>
      </c>
      <c r="I35" s="108">
        <v>5.819064244945462E-2</v>
      </c>
      <c r="J35" s="108">
        <v>7.7545985560352651E-2</v>
      </c>
      <c r="K35" s="108">
        <v>148502</v>
      </c>
      <c r="L35" s="108">
        <v>137815</v>
      </c>
      <c r="M35" s="108">
        <v>170938</v>
      </c>
      <c r="N35" s="108">
        <v>161538</v>
      </c>
      <c r="O35" s="108">
        <v>1</v>
      </c>
      <c r="P35" s="47">
        <v>0.64614355942845203</v>
      </c>
      <c r="Q35" s="47">
        <v>0.72842458652025643</v>
      </c>
      <c r="R35" s="47">
        <v>0.59140629401921507</v>
      </c>
      <c r="S35" s="47">
        <v>-2.9597522534418386</v>
      </c>
      <c r="T35" s="47">
        <v>12.588759051174458</v>
      </c>
      <c r="U35" s="47">
        <v>0.61239979325575977</v>
      </c>
      <c r="V35" s="47">
        <v>-0.45751553650119625</v>
      </c>
      <c r="W35" s="47">
        <v>6.8731992041875518</v>
      </c>
      <c r="X35" s="47">
        <v>0.18970225545544869</v>
      </c>
      <c r="Y35" s="47">
        <v>5</v>
      </c>
      <c r="Z35" s="108">
        <v>0.43537777352221463</v>
      </c>
      <c r="AA35" s="108">
        <v>0.37014139659255751</v>
      </c>
      <c r="AB35" s="108">
        <v>0.19448082988522786</v>
      </c>
      <c r="AC35" s="47">
        <v>18192</v>
      </c>
      <c r="AD35" s="47">
        <v>6.3362169745148467E-2</v>
      </c>
      <c r="AE35" s="47">
        <v>9547</v>
      </c>
      <c r="AF35" s="47">
        <v>3097</v>
      </c>
      <c r="AG35" s="47">
        <v>0.24493831066118316</v>
      </c>
      <c r="AH35" s="108">
        <v>2</v>
      </c>
      <c r="AI35" s="47">
        <v>0.15493399918229078</v>
      </c>
      <c r="AJ35" s="47">
        <v>-2.0440079175378756</v>
      </c>
      <c r="AK35" s="47">
        <v>0.44268004205361838</v>
      </c>
      <c r="AL35" s="47" t="s">
        <v>2761</v>
      </c>
    </row>
    <row r="36" spans="1:38">
      <c r="A36" s="88" t="s">
        <v>1825</v>
      </c>
      <c r="B36" s="89" t="s">
        <v>1826</v>
      </c>
      <c r="C36" s="89" t="s">
        <v>190</v>
      </c>
      <c r="D36" s="89" t="s">
        <v>191</v>
      </c>
      <c r="E36" s="90" t="s">
        <v>27</v>
      </c>
      <c r="F36" s="90" t="s">
        <v>102</v>
      </c>
      <c r="G36" s="90" t="s">
        <v>61</v>
      </c>
      <c r="H36" s="108">
        <v>124.3</v>
      </c>
      <c r="I36" s="108">
        <v>7.1040359058873029E-2</v>
      </c>
      <c r="J36" s="108">
        <v>7.408020410305266E-2</v>
      </c>
      <c r="K36" s="108">
        <v>266069</v>
      </c>
      <c r="L36" s="108">
        <v>247718</v>
      </c>
      <c r="M36" s="108">
        <v>244360</v>
      </c>
      <c r="N36" s="108">
        <v>228152</v>
      </c>
      <c r="O36" s="108">
        <v>1</v>
      </c>
      <c r="P36" s="47">
        <v>0.61654676394668917</v>
      </c>
      <c r="Q36" s="47">
        <v>0.74467984159547951</v>
      </c>
      <c r="R36" s="47">
        <v>0.55220006765773055</v>
      </c>
      <c r="S36" s="47">
        <v>0.57580538919099755</v>
      </c>
      <c r="T36" s="47">
        <v>11.897232766774124</v>
      </c>
      <c r="U36" s="47">
        <v>0.58593280344476006</v>
      </c>
      <c r="V36" s="47">
        <v>0.26898425179462393</v>
      </c>
      <c r="W36" s="47">
        <v>6.3458108675334195</v>
      </c>
      <c r="X36" s="47">
        <v>0.25446475781622335</v>
      </c>
      <c r="Y36" s="47">
        <v>3</v>
      </c>
      <c r="Z36" s="108">
        <v>0.42648270783900771</v>
      </c>
      <c r="AA36" s="108">
        <v>0.41066559116520357</v>
      </c>
      <c r="AB36" s="108">
        <v>0.16285170099578866</v>
      </c>
      <c r="AC36" s="47">
        <v>66985</v>
      </c>
      <c r="AD36" s="47">
        <v>5.6712415207445972E-2</v>
      </c>
      <c r="AE36" s="47">
        <v>27688</v>
      </c>
      <c r="AF36" s="47">
        <v>22503</v>
      </c>
      <c r="AG36" s="47">
        <v>0.44834731326333405</v>
      </c>
      <c r="AH36" s="108">
        <v>2</v>
      </c>
      <c r="AI36" s="47">
        <v>0.1690189610152294</v>
      </c>
      <c r="AJ36" s="47">
        <v>2.1541071790071502</v>
      </c>
      <c r="AK36" s="47">
        <v>0.46426355955432236</v>
      </c>
      <c r="AL36" s="47" t="s">
        <v>2761</v>
      </c>
    </row>
    <row r="37" spans="1:38">
      <c r="A37" s="88" t="s">
        <v>1659</v>
      </c>
      <c r="B37" s="89" t="s">
        <v>1660</v>
      </c>
      <c r="C37" s="89" t="s">
        <v>190</v>
      </c>
      <c r="D37" s="89" t="s">
        <v>191</v>
      </c>
      <c r="E37" s="90" t="s">
        <v>27</v>
      </c>
      <c r="F37" s="90" t="s">
        <v>109</v>
      </c>
      <c r="G37" s="90" t="s">
        <v>38</v>
      </c>
      <c r="H37" s="108">
        <v>132.6</v>
      </c>
      <c r="I37" s="108">
        <v>8.0250077729132879E-3</v>
      </c>
      <c r="J37" s="108">
        <v>1.6825607191218415E-2</v>
      </c>
      <c r="K37" s="108">
        <v>141172</v>
      </c>
      <c r="L37" s="108">
        <v>138836</v>
      </c>
      <c r="M37" s="108">
        <v>119958</v>
      </c>
      <c r="N37" s="108">
        <v>119003</v>
      </c>
      <c r="O37" s="108">
        <v>1</v>
      </c>
      <c r="P37" s="47">
        <v>0.62454413742750348</v>
      </c>
      <c r="Q37" s="47">
        <v>0.7643442979959012</v>
      </c>
      <c r="R37" s="47">
        <v>0.55003176324509107</v>
      </c>
      <c r="S37" s="47">
        <v>-3.7814079171731074</v>
      </c>
      <c r="T37" s="47">
        <v>10.362276677008881</v>
      </c>
      <c r="U37" s="47">
        <v>0.6014543139833084</v>
      </c>
      <c r="V37" s="47">
        <v>-1.1864195563630391</v>
      </c>
      <c r="W37" s="47">
        <v>4.7723892475937664</v>
      </c>
      <c r="X37" s="47">
        <v>0.2381202334206747</v>
      </c>
      <c r="Y37" s="47">
        <v>1</v>
      </c>
      <c r="Z37" s="108">
        <v>0.43803441424182749</v>
      </c>
      <c r="AA37" s="108">
        <v>0.42041323717051904</v>
      </c>
      <c r="AB37" s="108">
        <v>0.14155234858765356</v>
      </c>
      <c r="AC37" s="47">
        <v>37161</v>
      </c>
      <c r="AD37" s="47">
        <v>5.2123442808607014E-2</v>
      </c>
      <c r="AE37" s="47">
        <v>15021</v>
      </c>
      <c r="AF37" s="47">
        <v>10071</v>
      </c>
      <c r="AG37" s="47">
        <v>0.40136298421807748</v>
      </c>
      <c r="AH37" s="108">
        <v>2</v>
      </c>
      <c r="AI37" s="47">
        <v>0.14162318327879483</v>
      </c>
      <c r="AJ37" s="47">
        <v>0.44975374709186688</v>
      </c>
      <c r="AK37" s="47">
        <v>0.47869068325422792</v>
      </c>
      <c r="AL37" s="47" t="s">
        <v>2761</v>
      </c>
    </row>
    <row r="38" spans="1:38">
      <c r="A38" s="88" t="s">
        <v>188</v>
      </c>
      <c r="B38" s="89" t="s">
        <v>189</v>
      </c>
      <c r="C38" s="89" t="s">
        <v>190</v>
      </c>
      <c r="D38" s="89" t="s">
        <v>191</v>
      </c>
      <c r="E38" s="90" t="s">
        <v>27</v>
      </c>
      <c r="F38" s="90" t="s">
        <v>33</v>
      </c>
      <c r="G38" s="90" t="s">
        <v>81</v>
      </c>
      <c r="H38" s="108">
        <v>118.7</v>
      </c>
      <c r="I38" s="108">
        <v>1.3839229566811001E-2</v>
      </c>
      <c r="J38" s="108">
        <v>5.5311753204431886E-3</v>
      </c>
      <c r="K38" s="108">
        <v>231423</v>
      </c>
      <c r="L38" s="108">
        <v>230150</v>
      </c>
      <c r="M38" s="108">
        <v>225709</v>
      </c>
      <c r="N38" s="108">
        <v>222628</v>
      </c>
      <c r="O38" s="108">
        <v>2</v>
      </c>
      <c r="P38" s="47">
        <v>0.60938513780697179</v>
      </c>
      <c r="Q38" s="47">
        <v>0.73350346864547611</v>
      </c>
      <c r="R38" s="47">
        <v>0.50087772741062642</v>
      </c>
      <c r="S38" s="47">
        <v>-2.6530977304291103</v>
      </c>
      <c r="T38" s="47">
        <v>12.509548661804631</v>
      </c>
      <c r="U38" s="47">
        <v>0.58823104970894602</v>
      </c>
      <c r="V38" s="47">
        <v>-0.97894197495587143</v>
      </c>
      <c r="W38" s="47">
        <v>4.3354143000308039</v>
      </c>
      <c r="X38" s="47">
        <v>0.24332667685723527</v>
      </c>
      <c r="Y38" s="47">
        <v>1</v>
      </c>
      <c r="Z38" s="108">
        <v>0.42943364782792148</v>
      </c>
      <c r="AA38" s="108">
        <v>0.38885502799306099</v>
      </c>
      <c r="AB38" s="108">
        <v>0.18171132417901756</v>
      </c>
      <c r="AC38" s="47">
        <v>46790</v>
      </c>
      <c r="AD38" s="47">
        <v>4.6662491052254833E-2</v>
      </c>
      <c r="AE38" s="47">
        <v>19791</v>
      </c>
      <c r="AF38" s="47">
        <v>12032</v>
      </c>
      <c r="AG38" s="47">
        <v>0.37809131760047765</v>
      </c>
      <c r="AH38" s="108">
        <v>2</v>
      </c>
      <c r="AI38" s="47">
        <v>0.17318096164366911</v>
      </c>
      <c r="AJ38" s="47">
        <v>4.1477721402713996E-2</v>
      </c>
      <c r="AK38" s="47">
        <v>0.44141389581180479</v>
      </c>
      <c r="AL38" s="47" t="s">
        <v>2761</v>
      </c>
    </row>
    <row r="39" spans="1:38">
      <c r="A39" s="88" t="s">
        <v>1849</v>
      </c>
      <c r="B39" s="89" t="s">
        <v>1850</v>
      </c>
      <c r="C39" s="89" t="s">
        <v>190</v>
      </c>
      <c r="D39" s="89" t="s">
        <v>191</v>
      </c>
      <c r="E39" s="90" t="s">
        <v>27</v>
      </c>
      <c r="F39" s="90" t="s">
        <v>145</v>
      </c>
      <c r="G39" s="90" t="s">
        <v>41</v>
      </c>
      <c r="H39" s="108">
        <v>125</v>
      </c>
      <c r="I39" s="108">
        <v>3.2314799438397317E-2</v>
      </c>
      <c r="J39" s="108">
        <v>3.2612328701714176E-2</v>
      </c>
      <c r="K39" s="108">
        <v>151382</v>
      </c>
      <c r="L39" s="108">
        <v>146601</v>
      </c>
      <c r="M39" s="108">
        <v>136759</v>
      </c>
      <c r="N39" s="108">
        <v>132478</v>
      </c>
      <c r="O39" s="108">
        <v>1</v>
      </c>
      <c r="P39" s="47">
        <v>0.64894382217915081</v>
      </c>
      <c r="Q39" s="47">
        <v>0.75560848372433753</v>
      </c>
      <c r="R39" s="47">
        <v>0.55135877142923617</v>
      </c>
      <c r="S39" s="47">
        <v>-2.7639478292198705</v>
      </c>
      <c r="T39" s="47">
        <v>11.65156307023647</v>
      </c>
      <c r="U39" s="47">
        <v>0.62918800585197765</v>
      </c>
      <c r="V39" s="47">
        <v>-1.3994803248990717</v>
      </c>
      <c r="W39" s="47">
        <v>4.006515428988644</v>
      </c>
      <c r="X39" s="47">
        <v>0.21093575023274008</v>
      </c>
      <c r="Y39" s="47">
        <v>1</v>
      </c>
      <c r="Z39" s="108">
        <v>0.45174195309285947</v>
      </c>
      <c r="AA39" s="108">
        <v>0.37527532146362141</v>
      </c>
      <c r="AB39" s="108">
        <v>0.17298272544351911</v>
      </c>
      <c r="AC39" s="47">
        <v>19791</v>
      </c>
      <c r="AD39" s="47">
        <v>4.1960619142887221E-2</v>
      </c>
      <c r="AE39" s="47">
        <v>9318</v>
      </c>
      <c r="AF39" s="47">
        <v>4424</v>
      </c>
      <c r="AG39" s="47">
        <v>0.32193276087905692</v>
      </c>
      <c r="AH39" s="108">
        <v>2</v>
      </c>
      <c r="AI39" s="47">
        <v>0.16963350785340314</v>
      </c>
      <c r="AJ39" s="47">
        <v>2.2062682863223309</v>
      </c>
      <c r="AK39" s="47">
        <v>0.45404352905542816</v>
      </c>
      <c r="AL39" s="47" t="s">
        <v>2761</v>
      </c>
    </row>
    <row r="40" spans="1:38">
      <c r="A40" s="88" t="s">
        <v>2453</v>
      </c>
      <c r="B40" s="89" t="s">
        <v>2454</v>
      </c>
      <c r="C40" s="89" t="s">
        <v>190</v>
      </c>
      <c r="D40" s="89" t="s">
        <v>191</v>
      </c>
      <c r="E40" s="90" t="s">
        <v>27</v>
      </c>
      <c r="F40" s="90" t="s">
        <v>1018</v>
      </c>
      <c r="G40" s="90" t="s">
        <v>76</v>
      </c>
      <c r="H40" s="108">
        <v>105.2</v>
      </c>
      <c r="I40" s="108">
        <v>4.1366377182062548E-2</v>
      </c>
      <c r="J40" s="108">
        <v>7.9174296834958607E-2</v>
      </c>
      <c r="K40" s="108">
        <v>793805</v>
      </c>
      <c r="L40" s="108">
        <v>735567</v>
      </c>
      <c r="M40" s="108">
        <v>845728</v>
      </c>
      <c r="N40" s="108">
        <v>812133</v>
      </c>
      <c r="O40" s="108">
        <v>1</v>
      </c>
      <c r="P40" s="47">
        <v>0.62240925996201912</v>
      </c>
      <c r="Q40" s="47">
        <v>0.72493137423381426</v>
      </c>
      <c r="R40" s="47">
        <v>0.53446801988226877</v>
      </c>
      <c r="S40" s="47">
        <v>0.19396980153696397</v>
      </c>
      <c r="T40" s="47">
        <v>13.746872355516459</v>
      </c>
      <c r="U40" s="47">
        <v>0.59068661095400243</v>
      </c>
      <c r="V40" s="47">
        <v>-1.7946457617586393</v>
      </c>
      <c r="W40" s="47">
        <v>6.5396004618608838</v>
      </c>
      <c r="X40" s="47">
        <v>0.23497982341463339</v>
      </c>
      <c r="Y40" s="47">
        <v>3</v>
      </c>
      <c r="Z40" s="108">
        <v>0.41367315614411621</v>
      </c>
      <c r="AA40" s="108">
        <v>0.39422061996628505</v>
      </c>
      <c r="AB40" s="108">
        <v>0.19210622388959875</v>
      </c>
      <c r="AC40" s="47">
        <v>97643</v>
      </c>
      <c r="AD40" s="47">
        <v>3.9673328577360861E-2</v>
      </c>
      <c r="AE40" s="47">
        <v>35026</v>
      </c>
      <c r="AF40" s="47">
        <v>28208</v>
      </c>
      <c r="AG40" s="47">
        <v>0.44608912926590127</v>
      </c>
      <c r="AH40" s="108">
        <v>2</v>
      </c>
      <c r="AI40" s="47">
        <v>0.15294672162336659</v>
      </c>
      <c r="AJ40" s="47">
        <v>1.450106576196724</v>
      </c>
      <c r="AK40" s="47">
        <v>0.37868815836956332</v>
      </c>
      <c r="AL40" s="47" t="s">
        <v>2761</v>
      </c>
    </row>
    <row r="41" spans="1:38">
      <c r="A41" s="88" t="s">
        <v>2423</v>
      </c>
      <c r="B41" s="89" t="s">
        <v>2424</v>
      </c>
      <c r="C41" s="89" t="s">
        <v>574</v>
      </c>
      <c r="D41" s="89" t="s">
        <v>191</v>
      </c>
      <c r="E41" s="90" t="s">
        <v>27</v>
      </c>
      <c r="F41" s="90" t="s">
        <v>162</v>
      </c>
      <c r="G41" s="90" t="s">
        <v>62</v>
      </c>
      <c r="H41" s="108">
        <v>143.80000000000001</v>
      </c>
      <c r="I41" s="108">
        <v>-2.7801653243349357E-2</v>
      </c>
      <c r="J41" s="108">
        <v>3.2044189113827688E-3</v>
      </c>
      <c r="K41" s="108">
        <v>113331</v>
      </c>
      <c r="L41" s="108">
        <v>112969</v>
      </c>
      <c r="M41" s="108">
        <v>91619</v>
      </c>
      <c r="N41" s="108">
        <v>94239</v>
      </c>
      <c r="O41" s="108">
        <v>3</v>
      </c>
      <c r="P41" s="47">
        <v>0.61574902235464202</v>
      </c>
      <c r="Q41" s="47">
        <v>0.73335555307248834</v>
      </c>
      <c r="R41" s="47">
        <v>0.50942216370288596</v>
      </c>
      <c r="S41" s="47">
        <v>-1.9423821359672133</v>
      </c>
      <c r="T41" s="47">
        <v>12.823547847443667</v>
      </c>
      <c r="U41" s="47">
        <v>0.59829360233186724</v>
      </c>
      <c r="V41" s="47">
        <v>-1.3807622740579117</v>
      </c>
      <c r="W41" s="47">
        <v>3.5788252685112432</v>
      </c>
      <c r="X41" s="47">
        <v>0.29040040598122269</v>
      </c>
      <c r="Y41" s="47">
        <v>1</v>
      </c>
      <c r="Z41" s="108">
        <v>0.43140637876705568</v>
      </c>
      <c r="AA41" s="108">
        <v>0.37299787351125957</v>
      </c>
      <c r="AB41" s="108">
        <v>0.19559574772168473</v>
      </c>
      <c r="AC41" s="47">
        <v>13184</v>
      </c>
      <c r="AD41" s="47">
        <v>3.2824128476302394E-2</v>
      </c>
      <c r="AE41" s="47">
        <v>6090</v>
      </c>
      <c r="AF41" s="47">
        <v>3035</v>
      </c>
      <c r="AG41" s="47">
        <v>0.33260273972602739</v>
      </c>
      <c r="AH41" s="108">
        <v>2</v>
      </c>
      <c r="AI41" s="47">
        <v>0.17568470273881093</v>
      </c>
      <c r="AJ41" s="47">
        <v>-1.2229583349020992</v>
      </c>
      <c r="AK41" s="47">
        <v>0.43789396975769718</v>
      </c>
      <c r="AL41" s="47" t="s">
        <v>2761</v>
      </c>
    </row>
    <row r="42" spans="1:38">
      <c r="A42" s="88" t="s">
        <v>1519</v>
      </c>
      <c r="B42" s="89" t="s">
        <v>1520</v>
      </c>
      <c r="C42" s="89" t="s">
        <v>26</v>
      </c>
      <c r="D42" s="89" t="s">
        <v>191</v>
      </c>
      <c r="E42" s="90" t="s">
        <v>27</v>
      </c>
      <c r="F42" s="90" t="s">
        <v>180</v>
      </c>
      <c r="G42" s="90" t="s">
        <v>33</v>
      </c>
      <c r="H42" s="108">
        <v>110.6</v>
      </c>
      <c r="I42" s="108">
        <v>2.9340674723531333E-2</v>
      </c>
      <c r="J42" s="108">
        <v>6.7939967147215161E-2</v>
      </c>
      <c r="K42" s="108">
        <v>104672</v>
      </c>
      <c r="L42" s="108">
        <v>98013</v>
      </c>
      <c r="M42" s="108">
        <v>110299</v>
      </c>
      <c r="N42" s="108">
        <v>107155</v>
      </c>
      <c r="O42" s="108">
        <v>1</v>
      </c>
      <c r="P42" s="47">
        <v>0.58578942662314681</v>
      </c>
      <c r="Q42" s="47">
        <v>0.70057684893303684</v>
      </c>
      <c r="R42" s="47">
        <v>0.50379634005986662</v>
      </c>
      <c r="S42" s="47">
        <v>0.26999015042280528</v>
      </c>
      <c r="T42" s="47">
        <v>14.144285941477108</v>
      </c>
      <c r="U42" s="47">
        <v>0.54549803567260091</v>
      </c>
      <c r="V42" s="47">
        <v>-1.3931223841635259</v>
      </c>
      <c r="W42" s="47">
        <v>8.2362002838807236</v>
      </c>
      <c r="X42" s="47">
        <v>0.27856371980505723</v>
      </c>
      <c r="Y42" s="47">
        <v>2</v>
      </c>
      <c r="Z42" s="108">
        <v>0.38568973766999792</v>
      </c>
      <c r="AA42" s="108">
        <v>0.39750954332960919</v>
      </c>
      <c r="AB42" s="108">
        <v>0.21680071900039286</v>
      </c>
      <c r="AC42" s="47">
        <v>12804</v>
      </c>
      <c r="AD42" s="47">
        <v>9.6199337643904752E-3</v>
      </c>
      <c r="AE42" s="47">
        <v>6433</v>
      </c>
      <c r="AF42" s="47">
        <v>1384</v>
      </c>
      <c r="AG42" s="47">
        <v>0.17705001918894717</v>
      </c>
      <c r="AH42" s="108">
        <v>6</v>
      </c>
      <c r="AI42" s="47">
        <v>8.5515726770859959E-2</v>
      </c>
      <c r="AJ42" s="47">
        <v>-2.3194784190213635</v>
      </c>
      <c r="AK42" s="47">
        <v>0.49086177589915608</v>
      </c>
      <c r="AL42" s="47" t="s">
        <v>2760</v>
      </c>
    </row>
    <row r="43" spans="1:38">
      <c r="A43" s="88" t="s">
        <v>1647</v>
      </c>
      <c r="B43" s="89" t="s">
        <v>1648</v>
      </c>
      <c r="C43" s="89" t="s">
        <v>26</v>
      </c>
      <c r="D43" s="89" t="s">
        <v>191</v>
      </c>
      <c r="E43" s="90" t="s">
        <v>27</v>
      </c>
      <c r="F43" s="90" t="s">
        <v>71</v>
      </c>
      <c r="G43" s="90" t="s">
        <v>52</v>
      </c>
      <c r="H43" s="108">
        <v>85.2</v>
      </c>
      <c r="I43" s="108">
        <v>1.420973169263561E-2</v>
      </c>
      <c r="J43" s="108">
        <v>-1.2287127900937594E-2</v>
      </c>
      <c r="K43" s="108">
        <v>72267</v>
      </c>
      <c r="L43" s="108">
        <v>73166</v>
      </c>
      <c r="M43" s="108">
        <v>102779</v>
      </c>
      <c r="N43" s="108">
        <v>101339</v>
      </c>
      <c r="O43" s="108">
        <v>4</v>
      </c>
      <c r="P43" s="47">
        <v>0.55746809671372521</v>
      </c>
      <c r="Q43" s="47">
        <v>0.67014720459401966</v>
      </c>
      <c r="R43" s="47">
        <v>0.3904856716974579</v>
      </c>
      <c r="S43" s="47">
        <v>-1.199560322449944</v>
      </c>
      <c r="T43" s="47">
        <v>11.336264125625794</v>
      </c>
      <c r="U43" s="47">
        <v>0.50516819052745876</v>
      </c>
      <c r="V43" s="47">
        <v>-3.9300406481648729</v>
      </c>
      <c r="W43" s="47">
        <v>10.594826384391743</v>
      </c>
      <c r="X43" s="47">
        <v>0.28743261012101157</v>
      </c>
      <c r="Y43" s="47">
        <v>6</v>
      </c>
      <c r="Z43" s="108">
        <v>0.40129798122664295</v>
      </c>
      <c r="AA43" s="108">
        <v>0.33161251420260213</v>
      </c>
      <c r="AB43" s="108">
        <v>0.26708950457075492</v>
      </c>
      <c r="AC43" s="47">
        <v>5264</v>
      </c>
      <c r="AD43" s="47">
        <v>8.8052914427449364E-2</v>
      </c>
      <c r="AE43" s="47">
        <v>3282</v>
      </c>
      <c r="AF43" s="47">
        <v>489</v>
      </c>
      <c r="AG43" s="47">
        <v>0.12967382657120127</v>
      </c>
      <c r="AH43" s="108">
        <v>5</v>
      </c>
      <c r="AI43" s="47">
        <v>6.6126344493258604E-2</v>
      </c>
      <c r="AJ43" s="47">
        <v>-3.3176613336712162</v>
      </c>
      <c r="AK43" s="47">
        <v>0.52817754885623391</v>
      </c>
      <c r="AL43" s="47" t="s">
        <v>2760</v>
      </c>
    </row>
    <row r="44" spans="1:38">
      <c r="A44" s="88" t="s">
        <v>2644</v>
      </c>
      <c r="B44" s="89" t="s">
        <v>2645</v>
      </c>
      <c r="C44" s="89" t="s">
        <v>26</v>
      </c>
      <c r="D44" s="89" t="s">
        <v>191</v>
      </c>
      <c r="E44" s="90" t="s">
        <v>2611</v>
      </c>
      <c r="F44" s="90" t="s">
        <v>2643</v>
      </c>
      <c r="G44" s="90" t="s">
        <v>300</v>
      </c>
      <c r="H44" s="108">
        <v>97.1</v>
      </c>
      <c r="I44" s="108">
        <v>2.575935124596862E-2</v>
      </c>
      <c r="J44" s="108">
        <v>0.16099575504294317</v>
      </c>
      <c r="K44" s="108">
        <v>70563</v>
      </c>
      <c r="L44" s="108">
        <v>60778</v>
      </c>
      <c r="M44" s="108">
        <v>98915</v>
      </c>
      <c r="N44" s="108">
        <v>96431</v>
      </c>
      <c r="O44" s="108">
        <v>1</v>
      </c>
      <c r="P44" s="47">
        <v>0.50121315223646035</v>
      </c>
      <c r="Q44" s="47">
        <v>0.57817496139209013</v>
      </c>
      <c r="R44" s="47">
        <v>0.4174627202055573</v>
      </c>
      <c r="S44" s="47">
        <v>3.0576095893695143</v>
      </c>
      <c r="T44" s="47">
        <v>10.24299050007188</v>
      </c>
      <c r="U44" s="47">
        <v>0.46673860990625921</v>
      </c>
      <c r="V44" s="47">
        <v>-3.8629050888746965</v>
      </c>
      <c r="W44" s="47">
        <v>7.1108412752139136</v>
      </c>
      <c r="X44" s="47">
        <v>0.24573474506474646</v>
      </c>
      <c r="Y44" s="47">
        <v>6</v>
      </c>
      <c r="Z44" s="108">
        <v>0.31721511457285656</v>
      </c>
      <c r="AA44" s="108">
        <v>0.35269519718929554</v>
      </c>
      <c r="AB44" s="108">
        <v>0.3300896882378479</v>
      </c>
      <c r="AC44" s="47">
        <v>1121</v>
      </c>
      <c r="AD44" s="47">
        <v>0.23867403314917129</v>
      </c>
      <c r="AE44" s="47"/>
      <c r="AF44" s="47"/>
      <c r="AG44" s="47"/>
      <c r="AH44" s="108">
        <v>4</v>
      </c>
      <c r="AI44" s="47">
        <v>6.9235735035684837E-2</v>
      </c>
      <c r="AJ44" s="47">
        <v>-1.3583261426366144</v>
      </c>
      <c r="AK44" s="47">
        <v>0.52501524226231044</v>
      </c>
      <c r="AL44" s="47" t="s">
        <v>2760</v>
      </c>
    </row>
    <row r="45" spans="1:38">
      <c r="A45" s="88" t="s">
        <v>2641</v>
      </c>
      <c r="B45" s="89" t="s">
        <v>2642</v>
      </c>
      <c r="C45" s="89" t="s">
        <v>26</v>
      </c>
      <c r="D45" s="89" t="s">
        <v>191</v>
      </c>
      <c r="E45" s="90" t="s">
        <v>2611</v>
      </c>
      <c r="F45" s="90" t="s">
        <v>2643</v>
      </c>
      <c r="G45" s="90" t="s">
        <v>300</v>
      </c>
      <c r="H45" s="108">
        <v>110.3</v>
      </c>
      <c r="I45" s="108">
        <v>6.0073708473869954E-2</v>
      </c>
      <c r="J45" s="108">
        <v>0.19849598424003637</v>
      </c>
      <c r="K45" s="108">
        <v>63271</v>
      </c>
      <c r="L45" s="108">
        <v>52792</v>
      </c>
      <c r="M45" s="108">
        <v>81402</v>
      </c>
      <c r="N45" s="108">
        <v>76789</v>
      </c>
      <c r="O45" s="108">
        <v>1</v>
      </c>
      <c r="P45" s="47">
        <v>0.47706434007910126</v>
      </c>
      <c r="Q45" s="47">
        <v>0.57253312172760007</v>
      </c>
      <c r="R45" s="47">
        <v>0.39327007383994222</v>
      </c>
      <c r="S45" s="47">
        <v>4.8302079088486716</v>
      </c>
      <c r="T45" s="47">
        <v>11.389065055087471</v>
      </c>
      <c r="U45" s="47">
        <v>0.43701161888340667</v>
      </c>
      <c r="V45" s="47">
        <v>-3.4918041996132629</v>
      </c>
      <c r="W45" s="47">
        <v>8.3657962189647712</v>
      </c>
      <c r="X45" s="47">
        <v>0.27710659740022647</v>
      </c>
      <c r="Y45" s="47">
        <v>6</v>
      </c>
      <c r="Z45" s="108">
        <v>0.30235756653766183</v>
      </c>
      <c r="AA45" s="108">
        <v>0.36143634951474057</v>
      </c>
      <c r="AB45" s="108">
        <v>0.33620608394759754</v>
      </c>
      <c r="AC45" s="47">
        <v>2221</v>
      </c>
      <c r="AD45" s="47">
        <v>0.19216317767042401</v>
      </c>
      <c r="AE45" s="47">
        <v>912</v>
      </c>
      <c r="AF45" s="47"/>
      <c r="AG45" s="47">
        <v>0</v>
      </c>
      <c r="AH45" s="108">
        <v>4</v>
      </c>
      <c r="AI45" s="47">
        <v>6.2117151607963245E-2</v>
      </c>
      <c r="AJ45" s="47">
        <v>-1.9497738590215645</v>
      </c>
      <c r="AK45" s="47">
        <v>0.51488323124042878</v>
      </c>
      <c r="AL45" s="47" t="s">
        <v>2760</v>
      </c>
    </row>
    <row r="46" spans="1:38">
      <c r="A46" s="88" t="s">
        <v>683</v>
      </c>
      <c r="B46" s="89" t="s">
        <v>684</v>
      </c>
      <c r="C46" s="89" t="s">
        <v>26</v>
      </c>
      <c r="D46" s="89" t="s">
        <v>191</v>
      </c>
      <c r="E46" s="90" t="s">
        <v>27</v>
      </c>
      <c r="F46" s="90" t="s">
        <v>398</v>
      </c>
      <c r="G46" s="90" t="s">
        <v>42</v>
      </c>
      <c r="H46" s="108">
        <v>100.9</v>
      </c>
      <c r="I46" s="108">
        <v>0.12314683067884519</v>
      </c>
      <c r="J46" s="108">
        <v>0.14035485850206342</v>
      </c>
      <c r="K46" s="108">
        <v>135676</v>
      </c>
      <c r="L46" s="108">
        <v>118977</v>
      </c>
      <c r="M46" s="108">
        <v>146820</v>
      </c>
      <c r="N46" s="108">
        <v>130722</v>
      </c>
      <c r="O46" s="108">
        <v>1</v>
      </c>
      <c r="P46" s="47">
        <v>0.6849916593406401</v>
      </c>
      <c r="Q46" s="47">
        <v>0.81766281172810507</v>
      </c>
      <c r="R46" s="47">
        <v>0.53018418065962136</v>
      </c>
      <c r="S46" s="47">
        <v>0.4572240642553127</v>
      </c>
      <c r="T46" s="47">
        <v>15.835566257822508</v>
      </c>
      <c r="U46" s="47">
        <v>0.66574567949084351</v>
      </c>
      <c r="V46" s="47">
        <v>-2.8237863647251005</v>
      </c>
      <c r="W46" s="47">
        <v>3.9214031418174256</v>
      </c>
      <c r="X46" s="47">
        <v>0.25563309809829038</v>
      </c>
      <c r="Y46" s="47">
        <v>4</v>
      </c>
      <c r="Z46" s="108">
        <v>0.49699727227556284</v>
      </c>
      <c r="AA46" s="108">
        <v>0.35471600756519245</v>
      </c>
      <c r="AB46" s="108">
        <v>0.14828672015924471</v>
      </c>
      <c r="AC46" s="47">
        <v>7491</v>
      </c>
      <c r="AD46" s="47">
        <v>0.1298642533936652</v>
      </c>
      <c r="AE46" s="47">
        <v>2642</v>
      </c>
      <c r="AF46" s="47">
        <v>855</v>
      </c>
      <c r="AG46" s="47">
        <v>0.24449528167000287</v>
      </c>
      <c r="AH46" s="108">
        <v>4</v>
      </c>
      <c r="AI46" s="47">
        <v>0.10140551343601328</v>
      </c>
      <c r="AJ46" s="47">
        <v>1.8440398597558527E-2</v>
      </c>
      <c r="AK46" s="47">
        <v>0.53323702561206088</v>
      </c>
      <c r="AL46" s="47" t="s">
        <v>2760</v>
      </c>
    </row>
    <row r="47" spans="1:38">
      <c r="A47" s="88" t="s">
        <v>1439</v>
      </c>
      <c r="B47" s="89" t="s">
        <v>1440</v>
      </c>
      <c r="C47" s="89" t="s">
        <v>26</v>
      </c>
      <c r="D47" s="89" t="s">
        <v>191</v>
      </c>
      <c r="E47" s="90" t="s">
        <v>27</v>
      </c>
      <c r="F47" s="90" t="s">
        <v>1104</v>
      </c>
      <c r="G47" s="90" t="s">
        <v>32</v>
      </c>
      <c r="H47" s="108">
        <v>49.7</v>
      </c>
      <c r="I47" s="108">
        <v>8.1865174038049784E-2</v>
      </c>
      <c r="J47" s="108">
        <v>6.8124811879201358E-2</v>
      </c>
      <c r="K47" s="108">
        <v>63876</v>
      </c>
      <c r="L47" s="108">
        <v>59802</v>
      </c>
      <c r="M47" s="108">
        <v>141482</v>
      </c>
      <c r="N47" s="108">
        <v>130776</v>
      </c>
      <c r="O47" s="108">
        <v>2</v>
      </c>
      <c r="P47" s="47">
        <v>0.69362712068702836</v>
      </c>
      <c r="Q47" s="47">
        <v>0.79463622374000575</v>
      </c>
      <c r="R47" s="47">
        <v>0.60453913278178872</v>
      </c>
      <c r="S47" s="47">
        <v>-3.5022726083666744</v>
      </c>
      <c r="T47" s="47">
        <v>13.648184505978362</v>
      </c>
      <c r="U47" s="47">
        <v>0.66953015166301089</v>
      </c>
      <c r="V47" s="47">
        <v>-0.97950949539866627</v>
      </c>
      <c r="W47" s="47">
        <v>4.9685382772419633</v>
      </c>
      <c r="X47" s="47">
        <v>0.17184553014987197</v>
      </c>
      <c r="Y47" s="47">
        <v>5</v>
      </c>
      <c r="Z47" s="108">
        <v>0.45599936975414235</v>
      </c>
      <c r="AA47" s="108">
        <v>0.38377473045301852</v>
      </c>
      <c r="AB47" s="108">
        <v>0.1602258997928391</v>
      </c>
      <c r="AC47" s="47">
        <v>794</v>
      </c>
      <c r="AD47" s="47">
        <v>0.10124826629681</v>
      </c>
      <c r="AE47" s="47"/>
      <c r="AF47" s="47"/>
      <c r="AG47" s="47"/>
      <c r="AH47" s="108">
        <v>4</v>
      </c>
      <c r="AI47" s="47">
        <v>7.582767643824187E-2</v>
      </c>
      <c r="AJ47" s="47">
        <v>-0.53562372015404591</v>
      </c>
      <c r="AK47" s="47">
        <v>0.53066100345102196</v>
      </c>
      <c r="AL47" s="47" t="s">
        <v>2760</v>
      </c>
    </row>
    <row r="48" spans="1:38">
      <c r="A48" s="88" t="s">
        <v>2425</v>
      </c>
      <c r="B48" s="89" t="s">
        <v>2426</v>
      </c>
      <c r="C48" s="89" t="s">
        <v>190</v>
      </c>
      <c r="D48" s="89" t="s">
        <v>191</v>
      </c>
      <c r="E48" s="90" t="s">
        <v>27</v>
      </c>
      <c r="F48" s="90" t="s">
        <v>479</v>
      </c>
      <c r="G48" s="90" t="s">
        <v>76</v>
      </c>
      <c r="H48" s="108">
        <v>97.5</v>
      </c>
      <c r="I48" s="108">
        <v>3.4344647627725891E-2</v>
      </c>
      <c r="J48" s="108">
        <v>2.9429634337844911E-2</v>
      </c>
      <c r="K48" s="108">
        <v>220265</v>
      </c>
      <c r="L48" s="108">
        <v>213968</v>
      </c>
      <c r="M48" s="108">
        <v>249727</v>
      </c>
      <c r="N48" s="108">
        <v>241435</v>
      </c>
      <c r="O48" s="108">
        <v>2</v>
      </c>
      <c r="P48" s="47">
        <v>0.65047830636180914</v>
      </c>
      <c r="Q48" s="47">
        <v>0.75351758454960915</v>
      </c>
      <c r="R48" s="47">
        <v>0.5790263346690494</v>
      </c>
      <c r="S48" s="47">
        <v>-1.0541714859806262</v>
      </c>
      <c r="T48" s="47">
        <v>13.513986454016823</v>
      </c>
      <c r="U48" s="47">
        <v>0.62173882313490192</v>
      </c>
      <c r="V48" s="47">
        <v>-2.2237416891133783</v>
      </c>
      <c r="W48" s="47">
        <v>5.9507087217733012</v>
      </c>
      <c r="X48" s="47">
        <v>0.22650617416760446</v>
      </c>
      <c r="Y48" s="47">
        <v>3</v>
      </c>
      <c r="Z48" s="108">
        <v>0.43047073872631836</v>
      </c>
      <c r="AA48" s="108">
        <v>0.39529614956280379</v>
      </c>
      <c r="AB48" s="108">
        <v>0.17423311171087782</v>
      </c>
      <c r="AC48" s="47">
        <v>39494</v>
      </c>
      <c r="AD48" s="47">
        <v>5.6158742044178214E-2</v>
      </c>
      <c r="AE48" s="47">
        <v>15838</v>
      </c>
      <c r="AF48" s="47">
        <v>9566</v>
      </c>
      <c r="AG48" s="47">
        <v>0.37655487324830733</v>
      </c>
      <c r="AH48" s="108">
        <v>4</v>
      </c>
      <c r="AI48" s="47">
        <v>0.10549897925271803</v>
      </c>
      <c r="AJ48" s="47">
        <v>-0.94227047428758404</v>
      </c>
      <c r="AK48" s="47">
        <v>0.53595760338033527</v>
      </c>
      <c r="AL48" s="47" t="s">
        <v>2760</v>
      </c>
    </row>
    <row r="49" spans="1:38">
      <c r="A49" s="88" t="s">
        <v>1102</v>
      </c>
      <c r="B49" s="89" t="s">
        <v>1103</v>
      </c>
      <c r="C49" s="89" t="s">
        <v>26</v>
      </c>
      <c r="D49" s="89" t="s">
        <v>191</v>
      </c>
      <c r="E49" s="90" t="s">
        <v>27</v>
      </c>
      <c r="F49" s="90" t="s">
        <v>1104</v>
      </c>
      <c r="G49" s="90" t="s">
        <v>32</v>
      </c>
      <c r="H49" s="108">
        <v>47.8</v>
      </c>
      <c r="I49" s="108">
        <v>8.6576674960314338E-3</v>
      </c>
      <c r="J49" s="108">
        <v>-3.3335897633151272E-4</v>
      </c>
      <c r="K49" s="108">
        <v>38984</v>
      </c>
      <c r="L49" s="108">
        <v>38997</v>
      </c>
      <c r="M49" s="108">
        <v>89592</v>
      </c>
      <c r="N49" s="108">
        <v>88823</v>
      </c>
      <c r="O49" s="108">
        <v>4</v>
      </c>
      <c r="P49" s="47">
        <v>0.68572898300570317</v>
      </c>
      <c r="Q49" s="47">
        <v>0.7787258479657081</v>
      </c>
      <c r="R49" s="47">
        <v>0.61982591048397684</v>
      </c>
      <c r="S49" s="47">
        <v>-3.5438428429197311</v>
      </c>
      <c r="T49" s="47">
        <v>13.186549168323447</v>
      </c>
      <c r="U49" s="47">
        <v>0.66424035204427023</v>
      </c>
      <c r="V49" s="47">
        <v>-1.5328842097512618</v>
      </c>
      <c r="W49" s="47">
        <v>4.4487776653902245</v>
      </c>
      <c r="X49" s="47">
        <v>0.17375395919907666</v>
      </c>
      <c r="Y49" s="47">
        <v>5</v>
      </c>
      <c r="Z49" s="108">
        <v>0.43929672001804199</v>
      </c>
      <c r="AA49" s="108">
        <v>0.402339278955614</v>
      </c>
      <c r="AB49" s="108">
        <v>0.15836400102634401</v>
      </c>
      <c r="AC49" s="47">
        <v>1019</v>
      </c>
      <c r="AD49" s="47">
        <v>4.9309664694280079E-3</v>
      </c>
      <c r="AE49" s="47"/>
      <c r="AF49" s="47"/>
      <c r="AG49" s="47"/>
      <c r="AH49" s="108">
        <v>4</v>
      </c>
      <c r="AI49" s="47">
        <v>7.1852576647097197E-2</v>
      </c>
      <c r="AJ49" s="47">
        <v>1.9239506473662793E-2</v>
      </c>
      <c r="AK49" s="47">
        <v>0.59706457925636003</v>
      </c>
      <c r="AL49" s="47" t="s">
        <v>2760</v>
      </c>
    </row>
    <row r="50" spans="1:38">
      <c r="A50" s="88" t="s">
        <v>572</v>
      </c>
      <c r="B50" s="89" t="s">
        <v>573</v>
      </c>
      <c r="C50" s="89" t="s">
        <v>574</v>
      </c>
      <c r="D50" s="89" t="s">
        <v>191</v>
      </c>
      <c r="E50" s="90" t="s">
        <v>27</v>
      </c>
      <c r="F50" s="90" t="s">
        <v>391</v>
      </c>
      <c r="G50" s="90" t="s">
        <v>61</v>
      </c>
      <c r="H50" s="108">
        <v>109.7</v>
      </c>
      <c r="I50" s="108">
        <v>5.2825239535137895E-3</v>
      </c>
      <c r="J50" s="108">
        <v>1.8536458849824172E-2</v>
      </c>
      <c r="K50" s="108">
        <v>133523</v>
      </c>
      <c r="L50" s="108">
        <v>131093</v>
      </c>
      <c r="M50" s="108">
        <v>137970</v>
      </c>
      <c r="N50" s="108">
        <v>137245</v>
      </c>
      <c r="O50" s="108">
        <v>1</v>
      </c>
      <c r="P50" s="47">
        <v>0.62714781845247047</v>
      </c>
      <c r="Q50" s="47">
        <v>0.75584749172628629</v>
      </c>
      <c r="R50" s="47">
        <v>0.53832058642148384</v>
      </c>
      <c r="S50" s="47">
        <v>-1.4340815389532358</v>
      </c>
      <c r="T50" s="47">
        <v>12.122488931782332</v>
      </c>
      <c r="U50" s="47">
        <v>0.60200086317143631</v>
      </c>
      <c r="V50" s="47">
        <v>-1.707350916002615</v>
      </c>
      <c r="W50" s="47">
        <v>5.1773614998929958</v>
      </c>
      <c r="X50" s="47">
        <v>0.25776802516321318</v>
      </c>
      <c r="Y50" s="47">
        <v>1</v>
      </c>
      <c r="Z50" s="108">
        <v>0.41741116836948827</v>
      </c>
      <c r="AA50" s="108">
        <v>0.41905761540643788</v>
      </c>
      <c r="AB50" s="108">
        <v>0.16353121622407391</v>
      </c>
      <c r="AC50" s="47">
        <v>29415</v>
      </c>
      <c r="AD50" s="47">
        <v>-7.2896628530930456E-3</v>
      </c>
      <c r="AE50" s="47">
        <v>11045</v>
      </c>
      <c r="AF50" s="47">
        <v>7846</v>
      </c>
      <c r="AG50" s="47">
        <v>0.41533005134720236</v>
      </c>
      <c r="AH50" s="108">
        <v>4</v>
      </c>
      <c r="AI50" s="47">
        <v>0.11390438375969703</v>
      </c>
      <c r="AJ50" s="47">
        <v>-0.19406200253143346</v>
      </c>
      <c r="AK50" s="47">
        <v>0.50528144319886059</v>
      </c>
      <c r="AL50" s="47" t="s">
        <v>2760</v>
      </c>
    </row>
    <row r="51" spans="1:38">
      <c r="A51" s="88" t="s">
        <v>1691</v>
      </c>
      <c r="B51" s="89" t="s">
        <v>1692</v>
      </c>
      <c r="C51" s="89" t="s">
        <v>574</v>
      </c>
      <c r="D51" s="89" t="s">
        <v>191</v>
      </c>
      <c r="E51" s="90" t="s">
        <v>27</v>
      </c>
      <c r="F51" s="90" t="s">
        <v>382</v>
      </c>
      <c r="G51" s="90" t="s">
        <v>33</v>
      </c>
      <c r="H51" s="108">
        <v>115.7</v>
      </c>
      <c r="I51" s="108">
        <v>5.037222035444984E-2</v>
      </c>
      <c r="J51" s="108">
        <v>7.2342073350928862E-2</v>
      </c>
      <c r="K51" s="108">
        <v>105230</v>
      </c>
      <c r="L51" s="108">
        <v>98131</v>
      </c>
      <c r="M51" s="108">
        <v>109349</v>
      </c>
      <c r="N51" s="108">
        <v>104105</v>
      </c>
      <c r="O51" s="108">
        <v>1</v>
      </c>
      <c r="P51" s="47">
        <v>0.56002621813955134</v>
      </c>
      <c r="Q51" s="47">
        <v>0.63355632217672264</v>
      </c>
      <c r="R51" s="47">
        <v>0.45841594387251733</v>
      </c>
      <c r="S51" s="47">
        <v>-3.0150746683901275</v>
      </c>
      <c r="T51" s="47">
        <v>13.857611714603363</v>
      </c>
      <c r="U51" s="47">
        <v>0.53411248212883067</v>
      </c>
      <c r="V51" s="47">
        <v>-2.0964721935389896</v>
      </c>
      <c r="W51" s="47">
        <v>5.3933349955753496</v>
      </c>
      <c r="X51" s="47">
        <v>0.27678532457854121</v>
      </c>
      <c r="Y51" s="47">
        <v>2</v>
      </c>
      <c r="Z51" s="108">
        <v>0.36293917186553637</v>
      </c>
      <c r="AA51" s="108">
        <v>0.36180889662911564</v>
      </c>
      <c r="AB51" s="108">
        <v>0.27525193150534805</v>
      </c>
      <c r="AC51" s="47">
        <v>8803</v>
      </c>
      <c r="AD51" s="47">
        <v>-9.331548048202698E-2</v>
      </c>
      <c r="AE51" s="47">
        <v>4487</v>
      </c>
      <c r="AF51" s="47">
        <v>1772</v>
      </c>
      <c r="AG51" s="47">
        <v>0.28311231826170313</v>
      </c>
      <c r="AH51" s="108">
        <v>4</v>
      </c>
      <c r="AI51" s="47">
        <v>9.0482158350663144E-2</v>
      </c>
      <c r="AJ51" s="47">
        <v>0.13658369005907289</v>
      </c>
      <c r="AK51" s="47">
        <v>0.49248736417347239</v>
      </c>
      <c r="AL51" s="47" t="s">
        <v>2760</v>
      </c>
    </row>
    <row r="52" spans="1:38">
      <c r="A52" s="88" t="s">
        <v>1917</v>
      </c>
      <c r="B52" s="89" t="s">
        <v>1918</v>
      </c>
      <c r="C52" s="89" t="s">
        <v>26</v>
      </c>
      <c r="D52" s="89" t="s">
        <v>191</v>
      </c>
      <c r="E52" s="90" t="s">
        <v>27</v>
      </c>
      <c r="F52" s="90" t="s">
        <v>269</v>
      </c>
      <c r="G52" s="90" t="s">
        <v>32</v>
      </c>
      <c r="H52" s="108">
        <v>78.8</v>
      </c>
      <c r="I52" s="108">
        <v>-7.5776158104982824E-3</v>
      </c>
      <c r="J52" s="108">
        <v>2.683826815285811E-2</v>
      </c>
      <c r="K52" s="108">
        <v>80423</v>
      </c>
      <c r="L52" s="108">
        <v>78321</v>
      </c>
      <c r="M52" s="108">
        <v>113287</v>
      </c>
      <c r="N52" s="108">
        <v>114152</v>
      </c>
      <c r="O52" s="108">
        <v>3</v>
      </c>
      <c r="P52" s="47">
        <v>0.67923882822572701</v>
      </c>
      <c r="Q52" s="47">
        <v>0.78028736505420238</v>
      </c>
      <c r="R52" s="47">
        <v>0.60428173760706083</v>
      </c>
      <c r="S52" s="47">
        <v>-2.4940888096370517</v>
      </c>
      <c r="T52" s="47">
        <v>14.142810893336877</v>
      </c>
      <c r="U52" s="47">
        <v>0.65434771695305793</v>
      </c>
      <c r="V52" s="47">
        <v>9.7654284420245929E-2</v>
      </c>
      <c r="W52" s="47">
        <v>5.127929375561413</v>
      </c>
      <c r="X52" s="47">
        <v>0.17383194615409381</v>
      </c>
      <c r="Y52" s="47">
        <v>5</v>
      </c>
      <c r="Z52" s="108">
        <v>0.45846337038990664</v>
      </c>
      <c r="AA52" s="108">
        <v>0.3788344715542098</v>
      </c>
      <c r="AB52" s="108">
        <v>0.16270215805588359</v>
      </c>
      <c r="AC52" s="47">
        <v>15271</v>
      </c>
      <c r="AD52" s="47">
        <v>-7.5388314811204275E-3</v>
      </c>
      <c r="AE52" s="47">
        <v>7996</v>
      </c>
      <c r="AF52" s="47">
        <v>3346</v>
      </c>
      <c r="AG52" s="47">
        <v>0.29500969846587904</v>
      </c>
      <c r="AH52" s="108">
        <v>3</v>
      </c>
      <c r="AI52" s="47">
        <v>9.4619720803942972E-2</v>
      </c>
      <c r="AJ52" s="47">
        <v>-2.1715255242213249</v>
      </c>
      <c r="AK52" s="47">
        <v>0.49155918897382167</v>
      </c>
      <c r="AL52" s="47" t="s">
        <v>2760</v>
      </c>
    </row>
    <row r="53" spans="1:38">
      <c r="A53" s="88" t="s">
        <v>1411</v>
      </c>
      <c r="B53" s="89" t="s">
        <v>1412</v>
      </c>
      <c r="C53" s="89" t="s">
        <v>574</v>
      </c>
      <c r="D53" s="89" t="s">
        <v>191</v>
      </c>
      <c r="E53" s="90" t="s">
        <v>27</v>
      </c>
      <c r="F53" s="90" t="s">
        <v>512</v>
      </c>
      <c r="G53" s="90" t="s">
        <v>32</v>
      </c>
      <c r="H53" s="108">
        <v>70.900000000000006</v>
      </c>
      <c r="I53" s="108">
        <v>3.5583343574618002E-2</v>
      </c>
      <c r="J53" s="108">
        <v>-2.4154477921838235E-2</v>
      </c>
      <c r="K53" s="108">
        <v>126897</v>
      </c>
      <c r="L53" s="108">
        <v>130038</v>
      </c>
      <c r="M53" s="108">
        <v>202237</v>
      </c>
      <c r="N53" s="108">
        <v>195288</v>
      </c>
      <c r="O53" s="108">
        <v>4</v>
      </c>
      <c r="P53" s="47">
        <v>0.66067113894447382</v>
      </c>
      <c r="Q53" s="47">
        <v>0.73931107913549821</v>
      </c>
      <c r="R53" s="47">
        <v>0.57539668508339503</v>
      </c>
      <c r="S53" s="47">
        <v>-4.6076140540973087</v>
      </c>
      <c r="T53" s="47">
        <v>13.487016452223221</v>
      </c>
      <c r="U53" s="47">
        <v>0.62626928352178701</v>
      </c>
      <c r="V53" s="47">
        <v>5.7325501910431953E-2</v>
      </c>
      <c r="W53" s="47">
        <v>6.9878040696992212</v>
      </c>
      <c r="X53" s="47">
        <v>0.18929380082284822</v>
      </c>
      <c r="Y53" s="47">
        <v>5</v>
      </c>
      <c r="Z53" s="108">
        <v>0.44300752224657697</v>
      </c>
      <c r="AA53" s="108">
        <v>0.36606495856882848</v>
      </c>
      <c r="AB53" s="108">
        <v>0.19092751918459455</v>
      </c>
      <c r="AC53" s="47">
        <v>2065</v>
      </c>
      <c r="AD53" s="47">
        <v>8.0586080586080577E-2</v>
      </c>
      <c r="AE53" s="47">
        <v>563</v>
      </c>
      <c r="AF53" s="47">
        <v>13</v>
      </c>
      <c r="AG53" s="47">
        <v>2.2569444444444444E-2</v>
      </c>
      <c r="AH53" s="108">
        <v>5</v>
      </c>
      <c r="AI53" s="47">
        <v>0.23919636087945415</v>
      </c>
      <c r="AJ53" s="47">
        <v>-3.0824008516101209</v>
      </c>
      <c r="AK53" s="47">
        <v>0.42489048942801783</v>
      </c>
      <c r="AL53" s="47" t="s">
        <v>2759</v>
      </c>
    </row>
    <row r="54" spans="1:38">
      <c r="A54" s="88" t="s">
        <v>1098</v>
      </c>
      <c r="B54" s="89" t="s">
        <v>1099</v>
      </c>
      <c r="C54" s="89" t="s">
        <v>26</v>
      </c>
      <c r="D54" s="89" t="s">
        <v>191</v>
      </c>
      <c r="E54" s="90" t="s">
        <v>27</v>
      </c>
      <c r="F54" s="90" t="s">
        <v>479</v>
      </c>
      <c r="G54" s="90" t="s">
        <v>76</v>
      </c>
      <c r="H54" s="108">
        <v>105.3</v>
      </c>
      <c r="I54" s="108">
        <v>2.7565008304206638E-2</v>
      </c>
      <c r="J54" s="108">
        <v>3.9689870042018446E-2</v>
      </c>
      <c r="K54" s="108">
        <v>79922</v>
      </c>
      <c r="L54" s="108">
        <v>76871</v>
      </c>
      <c r="M54" s="108">
        <v>82906</v>
      </c>
      <c r="N54" s="108">
        <v>80682</v>
      </c>
      <c r="O54" s="108">
        <v>1</v>
      </c>
      <c r="P54" s="47">
        <v>0.68142460540758265</v>
      </c>
      <c r="Q54" s="47">
        <v>0.78248426981480601</v>
      </c>
      <c r="R54" s="47">
        <v>0.58539803790206957</v>
      </c>
      <c r="S54" s="47">
        <v>-1.7525433099594645</v>
      </c>
      <c r="T54" s="47">
        <v>13.618505857365109</v>
      </c>
      <c r="U54" s="47">
        <v>0.64806242020286509</v>
      </c>
      <c r="V54" s="47">
        <v>-1.7493880641385804</v>
      </c>
      <c r="W54" s="47">
        <v>6.8201804971537712</v>
      </c>
      <c r="X54" s="47">
        <v>0.21823763580256825</v>
      </c>
      <c r="Y54" s="47">
        <v>3</v>
      </c>
      <c r="Z54" s="108">
        <v>0.4433748681490528</v>
      </c>
      <c r="AA54" s="108">
        <v>0.40016164734673915</v>
      </c>
      <c r="AB54" s="108">
        <v>0.15646348450420808</v>
      </c>
      <c r="AC54" s="47">
        <v>5820</v>
      </c>
      <c r="AD54" s="47">
        <v>8.2387948670262223E-2</v>
      </c>
      <c r="AE54" s="47">
        <v>388</v>
      </c>
      <c r="AF54" s="47">
        <v>1950</v>
      </c>
      <c r="AG54" s="47">
        <v>0.83404619332763041</v>
      </c>
      <c r="AH54" s="108">
        <v>3</v>
      </c>
      <c r="AI54" s="47">
        <v>0.29445096299688062</v>
      </c>
      <c r="AJ54" s="47">
        <v>13.544471050253485</v>
      </c>
      <c r="AK54" s="47">
        <v>0.38266605614858484</v>
      </c>
      <c r="AL54" s="47" t="s">
        <v>2759</v>
      </c>
    </row>
    <row r="55" spans="1:38">
      <c r="A55" s="88" t="s">
        <v>2005</v>
      </c>
      <c r="B55" s="89" t="s">
        <v>2006</v>
      </c>
      <c r="C55" s="89" t="s">
        <v>190</v>
      </c>
      <c r="D55" s="89" t="s">
        <v>191</v>
      </c>
      <c r="E55" s="90" t="s">
        <v>27</v>
      </c>
      <c r="F55" s="90" t="s">
        <v>224</v>
      </c>
      <c r="G55" s="90" t="s">
        <v>52</v>
      </c>
      <c r="H55" s="108">
        <v>114.2</v>
      </c>
      <c r="I55" s="108">
        <v>5.0964754017921179E-2</v>
      </c>
      <c r="J55" s="108">
        <v>7.7570768795752296E-2</v>
      </c>
      <c r="K55" s="108">
        <v>548768</v>
      </c>
      <c r="L55" s="108">
        <v>509264</v>
      </c>
      <c r="M55" s="108">
        <v>556881</v>
      </c>
      <c r="N55" s="108">
        <v>529876</v>
      </c>
      <c r="O55" s="108">
        <v>1</v>
      </c>
      <c r="P55" s="47">
        <v>0.61073765554788317</v>
      </c>
      <c r="Q55" s="47">
        <v>0.74670768922129171</v>
      </c>
      <c r="R55" s="47">
        <v>0.51728213135042223</v>
      </c>
      <c r="S55" s="47">
        <v>-0.3514111269483533</v>
      </c>
      <c r="T55" s="47">
        <v>14.459775194799185</v>
      </c>
      <c r="U55" s="47">
        <v>0.58275837596427205</v>
      </c>
      <c r="V55" s="47">
        <v>-0.93777626800269953</v>
      </c>
      <c r="W55" s="47">
        <v>5.741097147843421</v>
      </c>
      <c r="X55" s="47">
        <v>0.25853769441209512</v>
      </c>
      <c r="Y55" s="47">
        <v>3</v>
      </c>
      <c r="Z55" s="108">
        <v>0.40554651008590942</v>
      </c>
      <c r="AA55" s="108">
        <v>0.4200036742288516</v>
      </c>
      <c r="AB55" s="108">
        <v>0.17444981568523904</v>
      </c>
      <c r="AC55" s="47">
        <v>132625</v>
      </c>
      <c r="AD55" s="47">
        <v>0.120550537779768</v>
      </c>
      <c r="AE55" s="47">
        <v>40996</v>
      </c>
      <c r="AF55" s="47">
        <v>32397</v>
      </c>
      <c r="AG55" s="47">
        <v>0.44141811889417248</v>
      </c>
      <c r="AH55" s="108">
        <v>2</v>
      </c>
      <c r="AI55" s="47">
        <v>0.17432266303693286</v>
      </c>
      <c r="AJ55" s="47">
        <v>4.3971946307335745</v>
      </c>
      <c r="AK55" s="47">
        <v>0.43445686926368365</v>
      </c>
      <c r="AL55" s="47" t="s">
        <v>2759</v>
      </c>
    </row>
    <row r="56" spans="1:38">
      <c r="A56" s="88" t="s">
        <v>1655</v>
      </c>
      <c r="B56" s="89" t="s">
        <v>1656</v>
      </c>
      <c r="C56" s="89" t="s">
        <v>190</v>
      </c>
      <c r="D56" s="89" t="s">
        <v>191</v>
      </c>
      <c r="E56" s="90" t="s">
        <v>27</v>
      </c>
      <c r="F56" s="90" t="s">
        <v>124</v>
      </c>
      <c r="G56" s="90" t="s">
        <v>29</v>
      </c>
      <c r="H56" s="108">
        <v>132.4</v>
      </c>
      <c r="I56" s="108">
        <v>0.14065254848533418</v>
      </c>
      <c r="J56" s="108">
        <v>0.1415365106203107</v>
      </c>
      <c r="K56" s="108">
        <v>270059</v>
      </c>
      <c r="L56" s="108">
        <v>236575</v>
      </c>
      <c r="M56" s="108">
        <v>227729</v>
      </c>
      <c r="N56" s="108">
        <v>199648</v>
      </c>
      <c r="O56" s="108">
        <v>1</v>
      </c>
      <c r="P56" s="47">
        <v>0.63905151625171286</v>
      </c>
      <c r="Q56" s="47">
        <v>0.77568024611345621</v>
      </c>
      <c r="R56" s="47">
        <v>0.58031938938379013</v>
      </c>
      <c r="S56" s="47">
        <v>-1.0144912777537152</v>
      </c>
      <c r="T56" s="47">
        <v>13.593585738012237</v>
      </c>
      <c r="U56" s="47">
        <v>0.61514508686956626</v>
      </c>
      <c r="V56" s="47">
        <v>-0.20762493848226438</v>
      </c>
      <c r="W56" s="47">
        <v>4.8521633176508487</v>
      </c>
      <c r="X56" s="47">
        <v>0.27681496043483206</v>
      </c>
      <c r="Y56" s="47">
        <v>3</v>
      </c>
      <c r="Z56" s="108">
        <v>0.43090560807239298</v>
      </c>
      <c r="AA56" s="108">
        <v>0.43603710930567774</v>
      </c>
      <c r="AB56" s="108">
        <v>0.13305728262192928</v>
      </c>
      <c r="AC56" s="47">
        <v>73586</v>
      </c>
      <c r="AD56" s="47">
        <v>6.4904994139013905E-2</v>
      </c>
      <c r="AE56" s="47">
        <v>28043</v>
      </c>
      <c r="AF56" s="47">
        <v>20282</v>
      </c>
      <c r="AG56" s="47">
        <v>0.41969994826694257</v>
      </c>
      <c r="AH56" s="108">
        <v>2</v>
      </c>
      <c r="AI56" s="47">
        <v>0.21458995502620579</v>
      </c>
      <c r="AJ56" s="47">
        <v>4.4025438897173537</v>
      </c>
      <c r="AK56" s="47">
        <v>0.42700807743227898</v>
      </c>
      <c r="AL56" s="47" t="s">
        <v>2759</v>
      </c>
    </row>
    <row r="57" spans="1:38">
      <c r="A57" s="88" t="s">
        <v>1641</v>
      </c>
      <c r="B57" s="89" t="s">
        <v>1642</v>
      </c>
      <c r="C57" s="89" t="s">
        <v>190</v>
      </c>
      <c r="D57" s="89" t="s">
        <v>191</v>
      </c>
      <c r="E57" s="90" t="s">
        <v>27</v>
      </c>
      <c r="F57" s="90" t="s">
        <v>157</v>
      </c>
      <c r="G57" s="90" t="s">
        <v>41</v>
      </c>
      <c r="H57" s="108">
        <v>130</v>
      </c>
      <c r="I57" s="108">
        <v>2.1789401444172584E-2</v>
      </c>
      <c r="J57" s="108">
        <v>5.0001686283767832E-2</v>
      </c>
      <c r="K57" s="108">
        <v>155668</v>
      </c>
      <c r="L57" s="108">
        <v>148255</v>
      </c>
      <c r="M57" s="108">
        <v>136977</v>
      </c>
      <c r="N57" s="108">
        <v>134056</v>
      </c>
      <c r="O57" s="108">
        <v>1</v>
      </c>
      <c r="P57" s="47">
        <v>0.62562454282675595</v>
      </c>
      <c r="Q57" s="47">
        <v>0.7586560388588357</v>
      </c>
      <c r="R57" s="47">
        <v>0.54417752086734461</v>
      </c>
      <c r="S57" s="47">
        <v>-1.6270434810996437</v>
      </c>
      <c r="T57" s="47">
        <v>12.367843450908072</v>
      </c>
      <c r="U57" s="47">
        <v>0.60519230311656869</v>
      </c>
      <c r="V57" s="47">
        <v>-1.3337505517753039</v>
      </c>
      <c r="W57" s="47">
        <v>4.2431645357672849</v>
      </c>
      <c r="X57" s="47">
        <v>0.25376514470050188</v>
      </c>
      <c r="Y57" s="47">
        <v>1</v>
      </c>
      <c r="Z57" s="108">
        <v>0.43293224048877071</v>
      </c>
      <c r="AA57" s="108">
        <v>0.41243504787325752</v>
      </c>
      <c r="AB57" s="108">
        <v>0.15463271163797174</v>
      </c>
      <c r="AC57" s="47">
        <v>32831</v>
      </c>
      <c r="AD57" s="47">
        <v>6.1598654853521312E-2</v>
      </c>
      <c r="AE57" s="47">
        <v>14377</v>
      </c>
      <c r="AF57" s="47">
        <v>9153</v>
      </c>
      <c r="AG57" s="47">
        <v>0.38899277518062048</v>
      </c>
      <c r="AH57" s="108">
        <v>2</v>
      </c>
      <c r="AI57" s="47">
        <v>0.17339794425117638</v>
      </c>
      <c r="AJ57" s="47">
        <v>1.4315301491633683</v>
      </c>
      <c r="AK57" s="47">
        <v>0.43739429893356935</v>
      </c>
      <c r="AL57" s="47" t="s">
        <v>2759</v>
      </c>
    </row>
    <row r="58" spans="1:38">
      <c r="A58" s="88" t="s">
        <v>1919</v>
      </c>
      <c r="B58" s="89" t="s">
        <v>1920</v>
      </c>
      <c r="C58" s="89" t="s">
        <v>190</v>
      </c>
      <c r="D58" s="89" t="s">
        <v>191</v>
      </c>
      <c r="E58" s="90" t="s">
        <v>27</v>
      </c>
      <c r="F58" s="90" t="s">
        <v>115</v>
      </c>
      <c r="G58" s="90" t="s">
        <v>48</v>
      </c>
      <c r="H58" s="108">
        <v>118.5</v>
      </c>
      <c r="I58" s="108">
        <v>2.5325335010401046E-2</v>
      </c>
      <c r="J58" s="108">
        <v>3.3295346889459447E-2</v>
      </c>
      <c r="K58" s="108">
        <v>225774</v>
      </c>
      <c r="L58" s="108">
        <v>218499</v>
      </c>
      <c r="M58" s="108">
        <v>211945</v>
      </c>
      <c r="N58" s="108">
        <v>206710</v>
      </c>
      <c r="O58" s="108">
        <v>1</v>
      </c>
      <c r="P58" s="47">
        <v>0.64367082037261569</v>
      </c>
      <c r="Q58" s="47">
        <v>0.77851899493635135</v>
      </c>
      <c r="R58" s="47">
        <v>0.59541220975279441</v>
      </c>
      <c r="S58" s="47">
        <v>-0.34697245299259993</v>
      </c>
      <c r="T58" s="47">
        <v>13.57488097726694</v>
      </c>
      <c r="U58" s="47">
        <v>0.61687640748225459</v>
      </c>
      <c r="V58" s="47">
        <v>0.11265411073060339</v>
      </c>
      <c r="W58" s="47">
        <v>5.3533615671456314</v>
      </c>
      <c r="X58" s="47">
        <v>0.30361028359826847</v>
      </c>
      <c r="Y58" s="47">
        <v>3</v>
      </c>
      <c r="Z58" s="108">
        <v>0.43383745677768942</v>
      </c>
      <c r="AA58" s="108">
        <v>0.43151234206404498</v>
      </c>
      <c r="AB58" s="108">
        <v>0.13465020115826573</v>
      </c>
      <c r="AC58" s="47">
        <v>61543</v>
      </c>
      <c r="AD58" s="47">
        <v>3.0819221814649179E-2</v>
      </c>
      <c r="AE58" s="47">
        <v>24100</v>
      </c>
      <c r="AF58" s="47">
        <v>20728</v>
      </c>
      <c r="AG58" s="47">
        <v>0.46238957794235747</v>
      </c>
      <c r="AH58" s="108">
        <v>2</v>
      </c>
      <c r="AI58" s="47">
        <v>0.22368608064266954</v>
      </c>
      <c r="AJ58" s="47">
        <v>4.8087009949008745</v>
      </c>
      <c r="AK58" s="47">
        <v>0.37618414954426077</v>
      </c>
      <c r="AL58" s="47" t="s">
        <v>2759</v>
      </c>
    </row>
    <row r="59" spans="1:38">
      <c r="A59" s="88" t="s">
        <v>1673</v>
      </c>
      <c r="B59" s="89" t="s">
        <v>1674</v>
      </c>
      <c r="C59" s="89" t="s">
        <v>26</v>
      </c>
      <c r="D59" s="89" t="s">
        <v>191</v>
      </c>
      <c r="E59" s="90" t="s">
        <v>27</v>
      </c>
      <c r="F59" s="90" t="s">
        <v>328</v>
      </c>
      <c r="G59" s="90" t="s">
        <v>32</v>
      </c>
      <c r="H59" s="108">
        <v>109.1</v>
      </c>
      <c r="I59" s="108">
        <v>9.1538954726892927E-2</v>
      </c>
      <c r="J59" s="108">
        <v>8.0590677230301722E-2</v>
      </c>
      <c r="K59" s="108">
        <v>159305</v>
      </c>
      <c r="L59" s="108">
        <v>147424</v>
      </c>
      <c r="M59" s="108">
        <v>158331</v>
      </c>
      <c r="N59" s="108">
        <v>145053</v>
      </c>
      <c r="O59" s="108">
        <v>2</v>
      </c>
      <c r="P59" s="47">
        <v>0.69959874450110748</v>
      </c>
      <c r="Q59" s="47">
        <v>0.80137501834926184</v>
      </c>
      <c r="R59" s="47">
        <v>0.65021457655798209</v>
      </c>
      <c r="S59" s="47">
        <v>-2.9918597971028027</v>
      </c>
      <c r="T59" s="47">
        <v>15.384907303276913</v>
      </c>
      <c r="U59" s="47">
        <v>0.68089991241289916</v>
      </c>
      <c r="V59" s="47">
        <v>-1.2389785621071852</v>
      </c>
      <c r="W59" s="47">
        <v>3.7072435572821583</v>
      </c>
      <c r="X59" s="47">
        <v>0.16923807464162124</v>
      </c>
      <c r="Y59" s="47">
        <v>5</v>
      </c>
      <c r="Z59" s="108">
        <v>0.45992795067889519</v>
      </c>
      <c r="AA59" s="108">
        <v>0.41335122640267791</v>
      </c>
      <c r="AB59" s="108">
        <v>0.12672082291842687</v>
      </c>
      <c r="AC59" s="47">
        <v>36130</v>
      </c>
      <c r="AD59" s="47">
        <v>0.63225660718319399</v>
      </c>
      <c r="AE59" s="47">
        <v>7293</v>
      </c>
      <c r="AF59" s="47">
        <v>15749</v>
      </c>
      <c r="AG59" s="47">
        <v>0.68349101640482601</v>
      </c>
      <c r="AH59" s="108">
        <v>1</v>
      </c>
      <c r="AI59" s="47">
        <v>0.26508280621835595</v>
      </c>
      <c r="AJ59" s="47">
        <v>6.5690356325974761</v>
      </c>
      <c r="AK59" s="47">
        <v>0.37637381484886318</v>
      </c>
      <c r="AL59" s="47" t="s">
        <v>2759</v>
      </c>
    </row>
    <row r="60" spans="1:38">
      <c r="A60" s="88" t="s">
        <v>1429</v>
      </c>
      <c r="B60" s="89" t="s">
        <v>1430</v>
      </c>
      <c r="C60" s="89" t="s">
        <v>26</v>
      </c>
      <c r="D60" s="89" t="s">
        <v>191</v>
      </c>
      <c r="E60" s="90" t="s">
        <v>27</v>
      </c>
      <c r="F60" s="90" t="s">
        <v>512</v>
      </c>
      <c r="G60" s="90" t="s">
        <v>32</v>
      </c>
      <c r="H60" s="108">
        <v>124.7</v>
      </c>
      <c r="I60" s="108">
        <v>-3.5093473269924569E-2</v>
      </c>
      <c r="J60" s="108">
        <v>1.5752520637598307E-2</v>
      </c>
      <c r="K60" s="108">
        <v>130060</v>
      </c>
      <c r="L60" s="108">
        <v>128043</v>
      </c>
      <c r="M60" s="108">
        <v>114738</v>
      </c>
      <c r="N60" s="108">
        <v>118911</v>
      </c>
      <c r="O60" s="108">
        <v>3</v>
      </c>
      <c r="P60" s="47">
        <v>0.69209342802299434</v>
      </c>
      <c r="Q60" s="47">
        <v>0.78850729148395837</v>
      </c>
      <c r="R60" s="47">
        <v>0.63150524015465548</v>
      </c>
      <c r="S60" s="47">
        <v>-4.2662834752838048</v>
      </c>
      <c r="T60" s="47">
        <v>13.845348359974841</v>
      </c>
      <c r="U60" s="47">
        <v>0.66095173664652684</v>
      </c>
      <c r="V60" s="47">
        <v>-0.45049794227218776</v>
      </c>
      <c r="W60" s="47">
        <v>6.28430921621338</v>
      </c>
      <c r="X60" s="47">
        <v>0.18756876053560215</v>
      </c>
      <c r="Y60" s="47">
        <v>5</v>
      </c>
      <c r="Z60" s="108">
        <v>0.45289991812630181</v>
      </c>
      <c r="AA60" s="108">
        <v>0.39406134427403466</v>
      </c>
      <c r="AB60" s="108">
        <v>0.15303873759966355</v>
      </c>
      <c r="AC60" s="47">
        <v>16369</v>
      </c>
      <c r="AD60" s="47">
        <v>0.167546362339515</v>
      </c>
      <c r="AE60" s="47">
        <v>5181</v>
      </c>
      <c r="AF60" s="47">
        <v>6768</v>
      </c>
      <c r="AG60" s="47">
        <v>0.56640723073060506</v>
      </c>
      <c r="AH60" s="108">
        <v>1</v>
      </c>
      <c r="AI60" s="47">
        <v>0.22720399865249172</v>
      </c>
      <c r="AJ60" s="47">
        <v>1.6322792861521904</v>
      </c>
      <c r="AK60" s="47">
        <v>0.39472591524799638</v>
      </c>
      <c r="AL60" s="47" t="s">
        <v>2759</v>
      </c>
    </row>
    <row r="61" spans="1:38">
      <c r="A61" s="88" t="s">
        <v>1497</v>
      </c>
      <c r="B61" s="89" t="s">
        <v>1498</v>
      </c>
      <c r="C61" s="89" t="s">
        <v>26</v>
      </c>
      <c r="D61" s="89" t="s">
        <v>191</v>
      </c>
      <c r="E61" s="90" t="s">
        <v>27</v>
      </c>
      <c r="F61" s="90" t="s">
        <v>512</v>
      </c>
      <c r="G61" s="90" t="s">
        <v>32</v>
      </c>
      <c r="H61" s="108">
        <v>108.5</v>
      </c>
      <c r="I61" s="108">
        <v>4.3933470807888592E-2</v>
      </c>
      <c r="J61" s="108">
        <v>-2.9519172245891664E-2</v>
      </c>
      <c r="K61" s="108">
        <v>133938</v>
      </c>
      <c r="L61" s="108">
        <v>138012</v>
      </c>
      <c r="M61" s="108">
        <v>131117</v>
      </c>
      <c r="N61" s="108">
        <v>125599</v>
      </c>
      <c r="O61" s="108">
        <v>4</v>
      </c>
      <c r="P61" s="47">
        <v>0.71059108962222373</v>
      </c>
      <c r="Q61" s="47">
        <v>0.82973679625053476</v>
      </c>
      <c r="R61" s="47">
        <v>0.68480403063436046</v>
      </c>
      <c r="S61" s="47">
        <v>-2.4096004279965944</v>
      </c>
      <c r="T61" s="47">
        <v>14.48115523128396</v>
      </c>
      <c r="U61" s="47">
        <v>0.6853855415222474</v>
      </c>
      <c r="V61" s="47">
        <v>-2.3374875269617013</v>
      </c>
      <c r="W61" s="47">
        <v>5.0547331391681993</v>
      </c>
      <c r="X61" s="47">
        <v>0.19223566049868321</v>
      </c>
      <c r="Y61" s="47">
        <v>5</v>
      </c>
      <c r="Z61" s="108">
        <v>0.44279757636138167</v>
      </c>
      <c r="AA61" s="108">
        <v>0.45088191464838262</v>
      </c>
      <c r="AB61" s="108">
        <v>0.10632050899023571</v>
      </c>
      <c r="AC61" s="47">
        <v>16934</v>
      </c>
      <c r="AD61" s="47">
        <v>0.13544320772428589</v>
      </c>
      <c r="AE61" s="47">
        <v>2707</v>
      </c>
      <c r="AF61" s="47">
        <v>1376</v>
      </c>
      <c r="AG61" s="47">
        <v>0.33700710262062211</v>
      </c>
      <c r="AH61" s="108">
        <v>1</v>
      </c>
      <c r="AI61" s="47">
        <v>0.18947902399431846</v>
      </c>
      <c r="AJ61" s="47">
        <v>-4.4059389618858589</v>
      </c>
      <c r="AK61" s="47">
        <v>0.42620605691675545</v>
      </c>
      <c r="AL61" s="47" t="s">
        <v>2759</v>
      </c>
    </row>
    <row r="62" spans="1:38">
      <c r="A62" s="88" t="s">
        <v>1253</v>
      </c>
      <c r="B62" s="89" t="s">
        <v>1254</v>
      </c>
      <c r="C62" s="89" t="s">
        <v>190</v>
      </c>
      <c r="D62" s="89" t="s">
        <v>191</v>
      </c>
      <c r="E62" s="90" t="s">
        <v>27</v>
      </c>
      <c r="F62" s="90" t="s">
        <v>42</v>
      </c>
      <c r="G62" s="90" t="s">
        <v>32</v>
      </c>
      <c r="H62" s="108">
        <v>124.2</v>
      </c>
      <c r="I62" s="108">
        <v>1.8772717900915611E-2</v>
      </c>
      <c r="J62" s="108">
        <v>4.6011797066611446E-2</v>
      </c>
      <c r="K62" s="108">
        <v>4071239</v>
      </c>
      <c r="L62" s="108">
        <v>3892154</v>
      </c>
      <c r="M62" s="108">
        <v>3641653</v>
      </c>
      <c r="N62" s="108">
        <v>3574549</v>
      </c>
      <c r="O62" s="108">
        <v>1</v>
      </c>
      <c r="P62" s="47">
        <v>0.67372618219789959</v>
      </c>
      <c r="Q62" s="47">
        <v>0.77941536471566242</v>
      </c>
      <c r="R62" s="47">
        <v>0.63719847638500438</v>
      </c>
      <c r="S62" s="47">
        <v>-0.78057794979992101</v>
      </c>
      <c r="T62" s="47">
        <v>11.655544459223099</v>
      </c>
      <c r="U62" s="47">
        <v>0.64980640170247284</v>
      </c>
      <c r="V62" s="47">
        <v>-0.67605150725014163</v>
      </c>
      <c r="W62" s="47">
        <v>4.9267547477997002</v>
      </c>
      <c r="X62" s="47">
        <v>0.17895270412024164</v>
      </c>
      <c r="Y62" s="47">
        <v>5</v>
      </c>
      <c r="Z62" s="108">
        <v>0.47054019499230965</v>
      </c>
      <c r="AA62" s="108">
        <v>0.3750810878905429</v>
      </c>
      <c r="AB62" s="108">
        <v>0.15437871711714746</v>
      </c>
      <c r="AC62" s="47">
        <v>616237</v>
      </c>
      <c r="AD62" s="47">
        <v>0.127241497264381</v>
      </c>
      <c r="AE62" s="47">
        <v>177627</v>
      </c>
      <c r="AF62" s="47">
        <v>152616</v>
      </c>
      <c r="AG62" s="47">
        <v>0.46213242975627039</v>
      </c>
      <c r="AH62" s="108">
        <v>1</v>
      </c>
      <c r="AI62" s="47">
        <v>0.24017170117247907</v>
      </c>
      <c r="AJ62" s="47">
        <v>3.5994460228878786</v>
      </c>
      <c r="AK62" s="47">
        <v>0.40851898366402056</v>
      </c>
      <c r="AL62" s="47" t="s">
        <v>2759</v>
      </c>
    </row>
    <row r="63" spans="1:38">
      <c r="A63" s="88" t="s">
        <v>870</v>
      </c>
      <c r="B63" s="89" t="s">
        <v>871</v>
      </c>
      <c r="C63" s="89" t="s">
        <v>190</v>
      </c>
      <c r="D63" s="89" t="s">
        <v>191</v>
      </c>
      <c r="E63" s="90" t="s">
        <v>27</v>
      </c>
      <c r="F63" s="90" t="s">
        <v>333</v>
      </c>
      <c r="G63" s="90" t="s">
        <v>48</v>
      </c>
      <c r="H63" s="108">
        <v>122.9</v>
      </c>
      <c r="I63" s="108">
        <v>0.10962926670459472</v>
      </c>
      <c r="J63" s="108">
        <v>0.12118260539038093</v>
      </c>
      <c r="K63" s="108">
        <v>755112</v>
      </c>
      <c r="L63" s="108">
        <v>673496</v>
      </c>
      <c r="M63" s="108">
        <v>688495</v>
      </c>
      <c r="N63" s="108">
        <v>620473</v>
      </c>
      <c r="O63" s="108">
        <v>1</v>
      </c>
      <c r="P63" s="47">
        <v>0.64949850635183681</v>
      </c>
      <c r="Q63" s="47">
        <v>0.78073115207134025</v>
      </c>
      <c r="R63" s="47">
        <v>0.59103298819633754</v>
      </c>
      <c r="S63" s="47">
        <v>0.2212248971580455</v>
      </c>
      <c r="T63" s="47">
        <v>13.474856825600984</v>
      </c>
      <c r="U63" s="47">
        <v>0.61676228380307407</v>
      </c>
      <c r="V63" s="47">
        <v>-0.35525218280861814</v>
      </c>
      <c r="W63" s="47">
        <v>6.7532361996674783</v>
      </c>
      <c r="X63" s="47">
        <v>0.24494424235790863</v>
      </c>
      <c r="Y63" s="47">
        <v>3</v>
      </c>
      <c r="Z63" s="108">
        <v>0.46000175495931561</v>
      </c>
      <c r="AA63" s="108">
        <v>0.39213897802549313</v>
      </c>
      <c r="AB63" s="108">
        <v>0.14785926701519109</v>
      </c>
      <c r="AC63" s="47">
        <v>178762</v>
      </c>
      <c r="AD63" s="47">
        <v>0.1202240924443999</v>
      </c>
      <c r="AE63" s="47">
        <v>50384</v>
      </c>
      <c r="AF63" s="47">
        <v>46476</v>
      </c>
      <c r="AG63" s="47">
        <v>0.47982655378897376</v>
      </c>
      <c r="AH63" s="108">
        <v>1</v>
      </c>
      <c r="AI63" s="47">
        <v>0.20675175246431923</v>
      </c>
      <c r="AJ63" s="47">
        <v>4.1945218209585384</v>
      </c>
      <c r="AK63" s="47">
        <v>0.41930703603516717</v>
      </c>
      <c r="AL63" s="47" t="s">
        <v>2759</v>
      </c>
    </row>
    <row r="64" spans="1:38">
      <c r="A64" s="88" t="s">
        <v>394</v>
      </c>
      <c r="B64" s="89" t="s">
        <v>395</v>
      </c>
      <c r="C64" s="89" t="s">
        <v>190</v>
      </c>
      <c r="D64" s="89" t="s">
        <v>191</v>
      </c>
      <c r="E64" s="90" t="s">
        <v>27</v>
      </c>
      <c r="F64" s="90" t="s">
        <v>61</v>
      </c>
      <c r="G64" s="90" t="s">
        <v>62</v>
      </c>
      <c r="H64" s="108">
        <v>127.3</v>
      </c>
      <c r="I64" s="108">
        <v>0.18287309459762388</v>
      </c>
      <c r="J64" s="108">
        <v>0.20437997297703048</v>
      </c>
      <c r="K64" s="108">
        <v>385074</v>
      </c>
      <c r="L64" s="108">
        <v>319728</v>
      </c>
      <c r="M64" s="108">
        <v>337715</v>
      </c>
      <c r="N64" s="108">
        <v>285504</v>
      </c>
      <c r="O64" s="108">
        <v>1</v>
      </c>
      <c r="P64" s="47">
        <v>0.67092606782575193</v>
      </c>
      <c r="Q64" s="47">
        <v>0.79789288995497443</v>
      </c>
      <c r="R64" s="47">
        <v>0.57576731601455655</v>
      </c>
      <c r="S64" s="47">
        <v>5.1164461482877677E-2</v>
      </c>
      <c r="T64" s="47">
        <v>15.453104977433796</v>
      </c>
      <c r="U64" s="47">
        <v>0.64981473917021115</v>
      </c>
      <c r="V64" s="47">
        <v>-0.89230912366852255</v>
      </c>
      <c r="W64" s="47">
        <v>4.2759892124888177</v>
      </c>
      <c r="X64" s="47">
        <v>0.27865921680557543</v>
      </c>
      <c r="Y64" s="47">
        <v>4</v>
      </c>
      <c r="Z64" s="108">
        <v>0.4720751177261529</v>
      </c>
      <c r="AA64" s="108">
        <v>0.38947343518674671</v>
      </c>
      <c r="AB64" s="108">
        <v>0.13845144708710022</v>
      </c>
      <c r="AC64" s="47">
        <v>65035</v>
      </c>
      <c r="AD64" s="47">
        <v>8.471212222296351E-2</v>
      </c>
      <c r="AE64" s="47">
        <v>19099</v>
      </c>
      <c r="AF64" s="47">
        <v>15878</v>
      </c>
      <c r="AG64" s="47">
        <v>0.45395545644280527</v>
      </c>
      <c r="AH64" s="108">
        <v>1</v>
      </c>
      <c r="AI64" s="47">
        <v>0.22082710354700175</v>
      </c>
      <c r="AJ64" s="47">
        <v>7.0140229129527984</v>
      </c>
      <c r="AK64" s="47">
        <v>0.40230634642913948</v>
      </c>
      <c r="AL64" s="47" t="s">
        <v>2759</v>
      </c>
    </row>
    <row r="65" spans="1:38">
      <c r="A65" s="88" t="s">
        <v>2161</v>
      </c>
      <c r="B65" s="89" t="s">
        <v>2162</v>
      </c>
      <c r="C65" s="89" t="s">
        <v>190</v>
      </c>
      <c r="D65" s="89" t="s">
        <v>191</v>
      </c>
      <c r="E65" s="90" t="s">
        <v>27</v>
      </c>
      <c r="F65" s="90" t="s">
        <v>133</v>
      </c>
      <c r="G65" s="90" t="s">
        <v>33</v>
      </c>
      <c r="H65" s="108">
        <v>134.9</v>
      </c>
      <c r="I65" s="108">
        <v>0.1714015231085082</v>
      </c>
      <c r="J65" s="108">
        <v>0.1933806146572104</v>
      </c>
      <c r="K65" s="108">
        <v>499752</v>
      </c>
      <c r="L65" s="108">
        <v>418770</v>
      </c>
      <c r="M65" s="108">
        <v>418229</v>
      </c>
      <c r="N65" s="108">
        <v>357033</v>
      </c>
      <c r="O65" s="108">
        <v>1</v>
      </c>
      <c r="P65" s="47">
        <v>0.64710834663484196</v>
      </c>
      <c r="Q65" s="47">
        <v>0.77170474032873015</v>
      </c>
      <c r="R65" s="47">
        <v>0.61537644204648201</v>
      </c>
      <c r="S65" s="47">
        <v>-0.65534463755358985</v>
      </c>
      <c r="T65" s="47">
        <v>14.284062453537011</v>
      </c>
      <c r="U65" s="47">
        <v>0.61500832779675929</v>
      </c>
      <c r="V65" s="47">
        <v>-0.82907337069293519</v>
      </c>
      <c r="W65" s="47">
        <v>6.4798154622894728</v>
      </c>
      <c r="X65" s="47">
        <v>0.23801188971243942</v>
      </c>
      <c r="Y65" s="47">
        <v>3</v>
      </c>
      <c r="Z65" s="108">
        <v>0.45705290348580491</v>
      </c>
      <c r="AA65" s="108">
        <v>0.39326638634571948</v>
      </c>
      <c r="AB65" s="108">
        <v>0.14968071016847553</v>
      </c>
      <c r="AC65" s="47">
        <v>113374</v>
      </c>
      <c r="AD65" s="47">
        <v>1.8423865688132729E-2</v>
      </c>
      <c r="AE65" s="47">
        <v>45504</v>
      </c>
      <c r="AF65" s="47">
        <v>29606</v>
      </c>
      <c r="AG65" s="47">
        <v>0.39416855278924245</v>
      </c>
      <c r="AH65" s="108">
        <v>1</v>
      </c>
      <c r="AI65" s="47">
        <v>0.28999257720096261</v>
      </c>
      <c r="AJ65" s="47">
        <v>6.0673678074071091</v>
      </c>
      <c r="AK65" s="47">
        <v>0.38220737091649737</v>
      </c>
      <c r="AL65" s="47" t="s">
        <v>2759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F9BB-D06F-4809-A9B8-68FDE6B1408F}">
  <dimension ref="A1:BP65"/>
  <sheetViews>
    <sheetView workbookViewId="0">
      <selection activeCell="B19" sqref="B19"/>
    </sheetView>
  </sheetViews>
  <sheetFormatPr baseColWidth="10" defaultRowHeight="14.4"/>
  <cols>
    <col min="1" max="1" width="35.6640625" style="105" customWidth="1"/>
    <col min="2" max="2" width="38.77734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8" width="21.77734375" style="104" customWidth="1"/>
    <col min="9" max="9" width="18.21875" style="104" customWidth="1"/>
    <col min="10" max="10" width="17.33203125" style="104" customWidth="1"/>
    <col min="11" max="11" width="18.33203125" style="104" customWidth="1"/>
    <col min="12" max="12" width="17.77734375" style="104" customWidth="1"/>
    <col min="13" max="13" width="23.77734375" style="104" customWidth="1"/>
    <col min="14" max="14" width="21.21875" style="104" customWidth="1"/>
    <col min="15" max="15" width="29.44140625" style="104" customWidth="1"/>
    <col min="16" max="17" width="24.33203125" style="104" customWidth="1"/>
    <col min="18" max="18" width="24.77734375" style="104" customWidth="1"/>
    <col min="19" max="19" width="34.33203125" style="104" customWidth="1"/>
    <col min="20" max="20" width="27.33203125" style="104" customWidth="1"/>
    <col min="21" max="21" width="27.77734375" style="104" customWidth="1"/>
    <col min="22" max="22" width="37" style="104" customWidth="1"/>
    <col min="23" max="23" width="27.21875" style="104" customWidth="1"/>
    <col min="24" max="24" width="18.6640625" style="104" customWidth="1"/>
    <col min="25" max="25" width="22.109375" style="104" customWidth="1"/>
    <col min="26" max="16384" width="11.5546875" style="104"/>
  </cols>
  <sheetData>
    <row r="1" spans="1:68" s="97" customFormat="1" ht="153.6" customHeight="1">
      <c r="A1" s="96"/>
      <c r="B1" s="96"/>
      <c r="C1" s="96"/>
      <c r="D1" s="96"/>
      <c r="H1" s="48" t="s">
        <v>3038</v>
      </c>
      <c r="I1" s="53" t="s">
        <v>3040</v>
      </c>
      <c r="J1" s="53" t="s">
        <v>3044</v>
      </c>
      <c r="K1" s="53" t="s">
        <v>3045</v>
      </c>
      <c r="L1" s="53" t="s">
        <v>3046</v>
      </c>
      <c r="M1" s="48" t="s">
        <v>2779</v>
      </c>
      <c r="N1" s="48" t="s">
        <v>3051</v>
      </c>
      <c r="O1" s="48" t="s">
        <v>3052</v>
      </c>
      <c r="P1" s="48" t="s">
        <v>3054</v>
      </c>
      <c r="Q1" s="53" t="s">
        <v>3055</v>
      </c>
      <c r="R1" s="53" t="s">
        <v>3056</v>
      </c>
      <c r="S1" s="53" t="s">
        <v>3060</v>
      </c>
      <c r="T1" s="48" t="s">
        <v>3063</v>
      </c>
      <c r="U1" s="48" t="s">
        <v>3064</v>
      </c>
      <c r="V1" s="48" t="s">
        <v>3066</v>
      </c>
      <c r="W1" s="53" t="s">
        <v>3069</v>
      </c>
      <c r="X1" s="53" t="s">
        <v>3245</v>
      </c>
      <c r="Y1" s="53" t="s">
        <v>3070</v>
      </c>
    </row>
    <row r="2" spans="1:68" s="120" customFormat="1" ht="33" customHeight="1">
      <c r="A2" s="119"/>
      <c r="B2" s="119"/>
      <c r="C2" s="119"/>
      <c r="D2" s="119"/>
      <c r="H2" s="130" t="s">
        <v>2692</v>
      </c>
      <c r="I2" s="131" t="s">
        <v>2683</v>
      </c>
      <c r="J2" s="131" t="s">
        <v>2668</v>
      </c>
      <c r="K2" s="131" t="s">
        <v>2668</v>
      </c>
      <c r="L2" s="131" t="s">
        <v>2668</v>
      </c>
      <c r="M2" s="130" t="s">
        <v>2777</v>
      </c>
      <c r="N2" s="130" t="s">
        <v>3224</v>
      </c>
      <c r="O2" s="130" t="s">
        <v>3048</v>
      </c>
      <c r="P2" s="130" t="s">
        <v>2776</v>
      </c>
      <c r="Q2" s="131" t="s">
        <v>2784</v>
      </c>
      <c r="R2" s="131" t="s">
        <v>2784</v>
      </c>
      <c r="S2" s="131" t="s">
        <v>2668</v>
      </c>
      <c r="T2" s="130" t="s">
        <v>2788</v>
      </c>
      <c r="U2" s="130" t="s">
        <v>2788</v>
      </c>
      <c r="V2" s="130" t="s">
        <v>2668</v>
      </c>
      <c r="W2" s="131" t="s">
        <v>2668</v>
      </c>
      <c r="X2" s="131" t="s">
        <v>2668</v>
      </c>
      <c r="Y2" s="131" t="s">
        <v>2789</v>
      </c>
    </row>
    <row r="3" spans="1:68" s="120" customFormat="1" ht="41.4" customHeight="1">
      <c r="A3" s="119"/>
      <c r="B3" s="119"/>
      <c r="C3" s="119"/>
      <c r="D3" s="119"/>
      <c r="H3" s="137" t="s">
        <v>3168</v>
      </c>
      <c r="I3" s="131" t="s">
        <v>3168</v>
      </c>
      <c r="J3" s="131" t="s">
        <v>3168</v>
      </c>
      <c r="K3" s="131" t="s">
        <v>3168</v>
      </c>
      <c r="L3" s="131" t="s">
        <v>3168</v>
      </c>
      <c r="M3" s="130" t="s">
        <v>3182</v>
      </c>
      <c r="N3" s="130" t="s">
        <v>3184</v>
      </c>
      <c r="O3" s="130" t="s">
        <v>3183</v>
      </c>
      <c r="P3" s="130" t="s">
        <v>3185</v>
      </c>
      <c r="Q3" s="131" t="s">
        <v>3186</v>
      </c>
      <c r="R3" s="131" t="s">
        <v>3186</v>
      </c>
      <c r="S3" s="131" t="s">
        <v>3186</v>
      </c>
      <c r="T3" s="130" t="s">
        <v>3187</v>
      </c>
      <c r="U3" s="130" t="s">
        <v>3187</v>
      </c>
      <c r="V3" s="130" t="s">
        <v>3187</v>
      </c>
      <c r="W3" s="131" t="s">
        <v>3188</v>
      </c>
      <c r="X3" s="131" t="s">
        <v>3188</v>
      </c>
      <c r="Y3" s="131" t="s">
        <v>3188</v>
      </c>
    </row>
    <row r="4" spans="1:68" s="101" customFormat="1" ht="65.400000000000006" customHeight="1">
      <c r="A4" s="98" t="s">
        <v>8</v>
      </c>
      <c r="B4" s="99" t="s">
        <v>11</v>
      </c>
      <c r="C4" s="99" t="s">
        <v>13</v>
      </c>
      <c r="D4" s="99" t="s">
        <v>15</v>
      </c>
      <c r="E4" s="99" t="s">
        <v>17</v>
      </c>
      <c r="F4" s="99" t="s">
        <v>19</v>
      </c>
      <c r="G4" s="99" t="s">
        <v>21</v>
      </c>
      <c r="H4" s="100" t="s">
        <v>3037</v>
      </c>
      <c r="I4" s="100" t="s">
        <v>3039</v>
      </c>
      <c r="J4" s="100" t="s">
        <v>3041</v>
      </c>
      <c r="K4" s="100" t="s">
        <v>3042</v>
      </c>
      <c r="L4" s="100" t="s">
        <v>3043</v>
      </c>
      <c r="M4" s="100" t="s">
        <v>2775</v>
      </c>
      <c r="N4" s="100" t="s">
        <v>3047</v>
      </c>
      <c r="O4" s="100" t="s">
        <v>3049</v>
      </c>
      <c r="P4" s="100" t="s">
        <v>3050</v>
      </c>
      <c r="Q4" s="100" t="s">
        <v>3057</v>
      </c>
      <c r="R4" s="100" t="s">
        <v>3058</v>
      </c>
      <c r="S4" s="100" t="s">
        <v>3059</v>
      </c>
      <c r="T4" s="100" t="s">
        <v>3061</v>
      </c>
      <c r="U4" s="100" t="s">
        <v>3062</v>
      </c>
      <c r="V4" s="100" t="s">
        <v>3065</v>
      </c>
      <c r="W4" s="100" t="s">
        <v>3067</v>
      </c>
      <c r="X4" s="100" t="s">
        <v>3068</v>
      </c>
      <c r="Y4" s="100" t="s">
        <v>2781</v>
      </c>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row>
    <row r="5" spans="1:68">
      <c r="A5" s="88" t="s">
        <v>1055</v>
      </c>
      <c r="B5" s="89" t="s">
        <v>1056</v>
      </c>
      <c r="C5" s="89" t="s">
        <v>26</v>
      </c>
      <c r="D5" s="89" t="s">
        <v>191</v>
      </c>
      <c r="E5" s="90" t="s">
        <v>27</v>
      </c>
      <c r="F5" s="90" t="s">
        <v>211</v>
      </c>
      <c r="G5" s="90" t="s">
        <v>81</v>
      </c>
      <c r="H5" s="106">
        <v>12.473925259187327</v>
      </c>
      <c r="I5" s="107">
        <v>78116.132414129999</v>
      </c>
      <c r="J5" s="107">
        <v>4.7691780472814534E-2</v>
      </c>
      <c r="K5" s="107">
        <v>8.8137242574167968E-2</v>
      </c>
      <c r="L5" s="107">
        <v>0.80897426573232645</v>
      </c>
      <c r="M5" s="106">
        <v>1452.8650330922919</v>
      </c>
      <c r="N5" s="106">
        <v>88.30860110532565</v>
      </c>
      <c r="O5" s="106">
        <v>7.2070822754297268</v>
      </c>
      <c r="P5" s="106">
        <v>128.3004786672</v>
      </c>
      <c r="Q5" s="107">
        <v>51</v>
      </c>
      <c r="R5" s="107">
        <v>3103</v>
      </c>
      <c r="S5" s="107">
        <v>0.50806881701882656</v>
      </c>
      <c r="T5" s="106">
        <v>6600951</v>
      </c>
      <c r="U5" s="106">
        <v>6028989</v>
      </c>
      <c r="V5" s="106">
        <v>-1.0831052980093323E-2</v>
      </c>
      <c r="W5" s="107">
        <v>0.209393764826558</v>
      </c>
      <c r="X5" s="107">
        <v>0.227341612994164</v>
      </c>
      <c r="Y5" s="107">
        <v>148832.09401011601</v>
      </c>
    </row>
    <row r="6" spans="1:68">
      <c r="A6" s="88" t="s">
        <v>1647</v>
      </c>
      <c r="B6" s="89" t="s">
        <v>1648</v>
      </c>
      <c r="C6" s="89" t="s">
        <v>26</v>
      </c>
      <c r="D6" s="89" t="s">
        <v>191</v>
      </c>
      <c r="E6" s="90" t="s">
        <v>27</v>
      </c>
      <c r="F6" s="90" t="s">
        <v>71</v>
      </c>
      <c r="G6" s="90" t="s">
        <v>52</v>
      </c>
      <c r="H6" s="106">
        <v>14.461630958645664</v>
      </c>
      <c r="I6" s="107">
        <v>85962.60718757</v>
      </c>
      <c r="J6" s="107">
        <v>4.6204933914967709E-2</v>
      </c>
      <c r="K6" s="107">
        <v>5.6874610186520166E-2</v>
      </c>
      <c r="L6" s="107">
        <v>0.86022340785078677</v>
      </c>
      <c r="M6" s="106">
        <v>240.27253823371061</v>
      </c>
      <c r="N6" s="106">
        <v>542.19622195420015</v>
      </c>
      <c r="O6" s="106">
        <v>5.3702326369385007</v>
      </c>
      <c r="P6" s="106">
        <v>130.2748624697</v>
      </c>
      <c r="Q6" s="107">
        <v>23</v>
      </c>
      <c r="R6" s="107">
        <v>2237</v>
      </c>
      <c r="S6" s="107">
        <v>0.58049750578735848</v>
      </c>
      <c r="T6" s="106">
        <v>2286496</v>
      </c>
      <c r="U6" s="106">
        <v>2202379</v>
      </c>
      <c r="V6" s="106">
        <v>-4.5985757246021861E-3</v>
      </c>
      <c r="W6" s="107">
        <v>0.205139111109892</v>
      </c>
      <c r="X6" s="107">
        <v>0.21818406887003999</v>
      </c>
      <c r="Y6" s="107">
        <v>193341.91525174899</v>
      </c>
    </row>
    <row r="7" spans="1:68">
      <c r="A7" s="88" t="s">
        <v>2451</v>
      </c>
      <c r="B7" s="89" t="s">
        <v>2452</v>
      </c>
      <c r="C7" s="89" t="s">
        <v>574</v>
      </c>
      <c r="D7" s="89" t="s">
        <v>191</v>
      </c>
      <c r="E7" s="90" t="s">
        <v>27</v>
      </c>
      <c r="F7" s="90" t="s">
        <v>33</v>
      </c>
      <c r="G7" s="90" t="s">
        <v>81</v>
      </c>
      <c r="H7" s="106">
        <v>10.111018375736565</v>
      </c>
      <c r="I7" s="107">
        <v>99926.837367970002</v>
      </c>
      <c r="J7" s="107">
        <v>0.12362866789907859</v>
      </c>
      <c r="K7" s="107">
        <v>0.10219091861775639</v>
      </c>
      <c r="L7" s="107">
        <v>0.72804492837986368</v>
      </c>
      <c r="M7" s="106">
        <v>508.29911150042687</v>
      </c>
      <c r="N7" s="106">
        <v>459.2992182555102</v>
      </c>
      <c r="O7" s="106">
        <v>8.7788229750692821</v>
      </c>
      <c r="P7" s="106">
        <v>233.46138455209999</v>
      </c>
      <c r="Q7" s="107">
        <v>54</v>
      </c>
      <c r="R7" s="107">
        <v>3206</v>
      </c>
      <c r="S7" s="107">
        <v>0.5043780074070765</v>
      </c>
      <c r="T7" s="106">
        <v>1912505</v>
      </c>
      <c r="U7" s="106">
        <v>2261203</v>
      </c>
      <c r="V7" s="106">
        <v>2.2790659370825174E-2</v>
      </c>
      <c r="W7" s="107">
        <v>0.19812051482929999</v>
      </c>
      <c r="X7" s="107">
        <v>0.27485859030466597</v>
      </c>
      <c r="Y7" s="107">
        <v>218851.95015378101</v>
      </c>
    </row>
    <row r="8" spans="1:68">
      <c r="A8" s="88" t="s">
        <v>1691</v>
      </c>
      <c r="B8" s="89" t="s">
        <v>1692</v>
      </c>
      <c r="C8" s="89" t="s">
        <v>574</v>
      </c>
      <c r="D8" s="89" t="s">
        <v>191</v>
      </c>
      <c r="E8" s="90" t="s">
        <v>27</v>
      </c>
      <c r="F8" s="90" t="s">
        <v>382</v>
      </c>
      <c r="G8" s="90" t="s">
        <v>33</v>
      </c>
      <c r="H8" s="106">
        <v>9.4621909296056792</v>
      </c>
      <c r="I8" s="107">
        <v>92972.239409439993</v>
      </c>
      <c r="J8" s="107">
        <v>4.3350516115574722E-2</v>
      </c>
      <c r="K8" s="107">
        <v>8.3349887161620603E-2</v>
      </c>
      <c r="L8" s="107">
        <v>0.82232390258653132</v>
      </c>
      <c r="M8" s="106">
        <v>644.52480456076182</v>
      </c>
      <c r="N8" s="106">
        <v>488.45867215165907</v>
      </c>
      <c r="O8" s="106">
        <v>11.533018661149697</v>
      </c>
      <c r="P8" s="106">
        <v>314.8237302046</v>
      </c>
      <c r="Q8" s="107">
        <v>48</v>
      </c>
      <c r="R8" s="107">
        <v>3423</v>
      </c>
      <c r="S8" s="107">
        <v>0.53220390966096187</v>
      </c>
      <c r="T8" s="106">
        <v>1856250</v>
      </c>
      <c r="U8" s="106">
        <v>2250679</v>
      </c>
      <c r="V8" s="106">
        <v>2.6560875420875422E-2</v>
      </c>
      <c r="W8" s="107">
        <v>0.19686480368168</v>
      </c>
      <c r="X8" s="107">
        <v>0.23630255516805199</v>
      </c>
      <c r="Y8" s="107">
        <v>222863.66597625401</v>
      </c>
    </row>
    <row r="9" spans="1:68">
      <c r="A9" s="88" t="s">
        <v>601</v>
      </c>
      <c r="B9" s="89" t="s">
        <v>602</v>
      </c>
      <c r="C9" s="89" t="s">
        <v>26</v>
      </c>
      <c r="D9" s="89" t="s">
        <v>191</v>
      </c>
      <c r="E9" s="90" t="s">
        <v>27</v>
      </c>
      <c r="F9" s="90" t="s">
        <v>71</v>
      </c>
      <c r="G9" s="90" t="s">
        <v>52</v>
      </c>
      <c r="H9" s="106">
        <v>17.310361204839037</v>
      </c>
      <c r="I9" s="107">
        <v>104620.42934314</v>
      </c>
      <c r="J9" s="107">
        <v>4.8218977364871449E-2</v>
      </c>
      <c r="K9" s="107">
        <v>5.0815569954249996E-2</v>
      </c>
      <c r="L9" s="107">
        <v>0.86084991424493162</v>
      </c>
      <c r="M9" s="106">
        <v>647.54068125873994</v>
      </c>
      <c r="N9" s="106">
        <v>326.24158743624662</v>
      </c>
      <c r="O9" s="106">
        <v>7.6728653486000296</v>
      </c>
      <c r="P9" s="106">
        <v>211.25469978340001</v>
      </c>
      <c r="Q9" s="107">
        <v>33</v>
      </c>
      <c r="R9" s="107">
        <v>3161</v>
      </c>
      <c r="S9" s="107">
        <v>0.57808741202461245</v>
      </c>
      <c r="T9" s="106">
        <v>2469491</v>
      </c>
      <c r="U9" s="106">
        <v>2143781</v>
      </c>
      <c r="V9" s="106">
        <v>-1.6486697056194981E-2</v>
      </c>
      <c r="W9" s="107">
        <v>0.196699709371883</v>
      </c>
      <c r="X9" s="107">
        <v>0.241119077311619</v>
      </c>
      <c r="Y9" s="107">
        <v>223298.20042695399</v>
      </c>
    </row>
    <row r="10" spans="1:68">
      <c r="A10" s="88" t="s">
        <v>2599</v>
      </c>
      <c r="B10" s="89" t="s">
        <v>2600</v>
      </c>
      <c r="C10" s="89" t="s">
        <v>574</v>
      </c>
      <c r="D10" s="89" t="s">
        <v>191</v>
      </c>
      <c r="E10" s="90" t="s">
        <v>27</v>
      </c>
      <c r="F10" s="90" t="s">
        <v>224</v>
      </c>
      <c r="G10" s="90" t="s">
        <v>52</v>
      </c>
      <c r="H10" s="106">
        <v>10.92223392861073</v>
      </c>
      <c r="I10" s="107">
        <v>70836.101340709996</v>
      </c>
      <c r="J10" s="107">
        <v>9.7458356089714246E-2</v>
      </c>
      <c r="K10" s="107">
        <v>9.1079832866693078E-2</v>
      </c>
      <c r="L10" s="107">
        <v>0.77370997583462808</v>
      </c>
      <c r="M10" s="106">
        <v>293.59218441105759</v>
      </c>
      <c r="N10" s="106">
        <v>1326.031878527338</v>
      </c>
      <c r="O10" s="106">
        <v>20.218359307804562</v>
      </c>
      <c r="P10" s="106">
        <v>389.3125958155</v>
      </c>
      <c r="Q10" s="107">
        <v>37</v>
      </c>
      <c r="R10" s="107">
        <v>2191</v>
      </c>
      <c r="S10" s="107">
        <v>0.50398694107657849</v>
      </c>
      <c r="T10" s="106">
        <v>1975625</v>
      </c>
      <c r="U10" s="106">
        <v>2304354</v>
      </c>
      <c r="V10" s="106">
        <v>2.0799050933248971E-2</v>
      </c>
      <c r="W10" s="107">
        <v>0.19326984551574403</v>
      </c>
      <c r="X10" s="107">
        <v>0.247768195478346</v>
      </c>
      <c r="Y10" s="107">
        <v>160093.82200066099</v>
      </c>
    </row>
    <row r="11" spans="1:68">
      <c r="A11" s="88" t="s">
        <v>1413</v>
      </c>
      <c r="B11" s="89" t="s">
        <v>1414</v>
      </c>
      <c r="C11" s="89" t="s">
        <v>26</v>
      </c>
      <c r="D11" s="89" t="s">
        <v>191</v>
      </c>
      <c r="E11" s="90" t="s">
        <v>27</v>
      </c>
      <c r="F11" s="90" t="s">
        <v>224</v>
      </c>
      <c r="G11" s="90" t="s">
        <v>52</v>
      </c>
      <c r="H11" s="106">
        <v>13.972149547194126</v>
      </c>
      <c r="I11" s="107">
        <v>68232.384306570006</v>
      </c>
      <c r="J11" s="107">
        <v>7.7352984354846735E-2</v>
      </c>
      <c r="K11" s="107">
        <v>8.2794496470293216E-2</v>
      </c>
      <c r="L11" s="107">
        <v>0.80140613091157598</v>
      </c>
      <c r="M11" s="106">
        <v>263.80017098941579</v>
      </c>
      <c r="N11" s="106">
        <v>739.39284659204156</v>
      </c>
      <c r="O11" s="106">
        <v>10.154989423886503</v>
      </c>
      <c r="P11" s="106">
        <v>195.05195935930001</v>
      </c>
      <c r="Q11" s="107">
        <v>21</v>
      </c>
      <c r="R11" s="107">
        <v>1737</v>
      </c>
      <c r="S11" s="107">
        <v>0.55509903678164263</v>
      </c>
      <c r="T11" s="106">
        <v>3175229</v>
      </c>
      <c r="U11" s="106">
        <v>3145995</v>
      </c>
      <c r="V11" s="106">
        <v>-1.1508618748443027E-3</v>
      </c>
      <c r="W11" s="107">
        <v>0.18791617927249799</v>
      </c>
      <c r="X11" s="107">
        <v>0.25431953568815396</v>
      </c>
      <c r="Y11" s="107">
        <v>155532.584817767</v>
      </c>
    </row>
    <row r="12" spans="1:68">
      <c r="A12" s="88" t="s">
        <v>2035</v>
      </c>
      <c r="B12" s="89" t="s">
        <v>2036</v>
      </c>
      <c r="C12" s="89" t="s">
        <v>190</v>
      </c>
      <c r="D12" s="89" t="s">
        <v>191</v>
      </c>
      <c r="E12" s="90" t="s">
        <v>27</v>
      </c>
      <c r="F12" s="90" t="s">
        <v>177</v>
      </c>
      <c r="G12" s="90" t="s">
        <v>48</v>
      </c>
      <c r="H12" s="106">
        <v>14.024581101743079</v>
      </c>
      <c r="I12" s="107">
        <v>151827.55554865001</v>
      </c>
      <c r="J12" s="107">
        <v>0.13369548536711909</v>
      </c>
      <c r="K12" s="107">
        <v>9.1810809675872074E-2</v>
      </c>
      <c r="L12" s="107">
        <v>0.74117662116065453</v>
      </c>
      <c r="M12" s="106">
        <v>723.50460077315643</v>
      </c>
      <c r="N12" s="106">
        <v>196.16865200578829</v>
      </c>
      <c r="O12" s="106">
        <v>3.4935748123404644</v>
      </c>
      <c r="P12" s="106">
        <v>141.92892225369999</v>
      </c>
      <c r="Q12" s="107">
        <v>49</v>
      </c>
      <c r="R12" s="107">
        <v>4074</v>
      </c>
      <c r="S12" s="107">
        <v>0.55590291502624112</v>
      </c>
      <c r="T12" s="106">
        <v>5441234</v>
      </c>
      <c r="U12" s="106">
        <v>6295799</v>
      </c>
      <c r="V12" s="106">
        <v>1.9631691083309411E-2</v>
      </c>
      <c r="W12" s="107">
        <v>0.18595652480328698</v>
      </c>
      <c r="X12" s="107">
        <v>0.26010638723646701</v>
      </c>
      <c r="Y12" s="107">
        <v>330747.87122932298</v>
      </c>
    </row>
    <row r="13" spans="1:68">
      <c r="A13" s="88" t="s">
        <v>1519</v>
      </c>
      <c r="B13" s="89" t="s">
        <v>1520</v>
      </c>
      <c r="C13" s="89" t="s">
        <v>26</v>
      </c>
      <c r="D13" s="89" t="s">
        <v>191</v>
      </c>
      <c r="E13" s="90" t="s">
        <v>27</v>
      </c>
      <c r="F13" s="90" t="s">
        <v>180</v>
      </c>
      <c r="G13" s="90" t="s">
        <v>33</v>
      </c>
      <c r="H13" s="106">
        <v>14.330086977023228</v>
      </c>
      <c r="I13" s="107">
        <v>95605.555626750007</v>
      </c>
      <c r="J13" s="107">
        <v>6.2752135389518932E-2</v>
      </c>
      <c r="K13" s="107">
        <v>0.11227172114751803</v>
      </c>
      <c r="L13" s="107">
        <v>0.76346498360015069</v>
      </c>
      <c r="M13" s="106">
        <v>790.97995306053429</v>
      </c>
      <c r="N13" s="106">
        <v>185.56111198989939</v>
      </c>
      <c r="O13" s="106">
        <v>5.6724683923323669</v>
      </c>
      <c r="P13" s="106">
        <v>146.77511965159999</v>
      </c>
      <c r="Q13" s="107">
        <v>51</v>
      </c>
      <c r="R13" s="107">
        <v>4035</v>
      </c>
      <c r="S13" s="107">
        <v>0.54820097383280864</v>
      </c>
      <c r="T13" s="106">
        <v>3807007</v>
      </c>
      <c r="U13" s="106">
        <v>5660314</v>
      </c>
      <c r="V13" s="106">
        <v>6.0851838465230033E-2</v>
      </c>
      <c r="W13" s="107">
        <v>0.18439468774821399</v>
      </c>
      <c r="X13" s="107">
        <v>0.23684914221829201</v>
      </c>
      <c r="Y13" s="107">
        <v>211932.65004398301</v>
      </c>
    </row>
    <row r="14" spans="1:68">
      <c r="A14" s="88" t="s">
        <v>2575</v>
      </c>
      <c r="B14" s="89" t="s">
        <v>2576</v>
      </c>
      <c r="C14" s="89" t="s">
        <v>26</v>
      </c>
      <c r="D14" s="89" t="s">
        <v>191</v>
      </c>
      <c r="E14" s="90" t="s">
        <v>27</v>
      </c>
      <c r="F14" s="90" t="s">
        <v>415</v>
      </c>
      <c r="G14" s="90" t="s">
        <v>61</v>
      </c>
      <c r="H14" s="106">
        <v>9.8978385929635166</v>
      </c>
      <c r="I14" s="107">
        <v>105588.36958637</v>
      </c>
      <c r="J14" s="107">
        <v>0.10305901636816915</v>
      </c>
      <c r="K14" s="107">
        <v>8.4593438315227185E-2</v>
      </c>
      <c r="L14" s="107">
        <v>0.77858731950457305</v>
      </c>
      <c r="M14" s="106">
        <v>439.96314975149357</v>
      </c>
      <c r="N14" s="106">
        <v>1115.632822591808</v>
      </c>
      <c r="O14" s="106">
        <v>18.00068691505334</v>
      </c>
      <c r="P14" s="106">
        <v>490.83733059359997</v>
      </c>
      <c r="Q14" s="107">
        <v>162</v>
      </c>
      <c r="R14" s="107">
        <v>4087</v>
      </c>
      <c r="S14" s="107">
        <v>0.3809850029821642</v>
      </c>
      <c r="T14" s="106">
        <v>6023820</v>
      </c>
      <c r="U14" s="106">
        <v>6822707</v>
      </c>
      <c r="V14" s="106">
        <v>1.6577665833308431E-2</v>
      </c>
      <c r="W14" s="107">
        <v>0.17398642506752901</v>
      </c>
      <c r="X14" s="107">
        <v>0.26753146709494502</v>
      </c>
      <c r="Y14" s="107">
        <v>222118.17867641299</v>
      </c>
    </row>
    <row r="15" spans="1:68">
      <c r="A15" s="88" t="s">
        <v>1053</v>
      </c>
      <c r="B15" s="89" t="s">
        <v>1054</v>
      </c>
      <c r="C15" s="89" t="s">
        <v>26</v>
      </c>
      <c r="D15" s="89" t="s">
        <v>191</v>
      </c>
      <c r="E15" s="90" t="s">
        <v>27</v>
      </c>
      <c r="F15" s="90" t="s">
        <v>503</v>
      </c>
      <c r="G15" s="90" t="s">
        <v>29</v>
      </c>
      <c r="H15" s="106">
        <v>12.294483213084041</v>
      </c>
      <c r="I15" s="107">
        <v>79684.115641900004</v>
      </c>
      <c r="J15" s="107">
        <v>5.585214827031091E-2</v>
      </c>
      <c r="K15" s="107">
        <v>9.8953137959704771E-2</v>
      </c>
      <c r="L15" s="107">
        <v>0.79546713663695257</v>
      </c>
      <c r="M15" s="106">
        <v>731.00228120600332</v>
      </c>
      <c r="N15" s="106">
        <v>389.99835939533642</v>
      </c>
      <c r="O15" s="106">
        <v>13.802120035080245</v>
      </c>
      <c r="P15" s="106">
        <v>285.08969038459998</v>
      </c>
      <c r="Q15" s="107">
        <v>23</v>
      </c>
      <c r="R15" s="107">
        <v>2249</v>
      </c>
      <c r="S15" s="107">
        <v>0.58134329667509732</v>
      </c>
      <c r="T15" s="106">
        <v>1300704</v>
      </c>
      <c r="U15" s="106">
        <v>2114419</v>
      </c>
      <c r="V15" s="106">
        <v>7.8199478897581623E-2</v>
      </c>
      <c r="W15" s="107">
        <v>0.16892857066804201</v>
      </c>
      <c r="X15" s="107">
        <v>0.24774425298549801</v>
      </c>
      <c r="Y15" s="107">
        <v>171467.567122562</v>
      </c>
    </row>
    <row r="16" spans="1:68">
      <c r="A16" s="88" t="s">
        <v>1699</v>
      </c>
      <c r="B16" s="89" t="s">
        <v>1700</v>
      </c>
      <c r="C16" s="89" t="s">
        <v>190</v>
      </c>
      <c r="D16" s="89" t="s">
        <v>191</v>
      </c>
      <c r="E16" s="90" t="s">
        <v>27</v>
      </c>
      <c r="F16" s="90" t="s">
        <v>142</v>
      </c>
      <c r="G16" s="90" t="s">
        <v>76</v>
      </c>
      <c r="H16" s="106">
        <v>9.8186227586687629</v>
      </c>
      <c r="I16" s="107">
        <v>170044.01850788001</v>
      </c>
      <c r="J16" s="107">
        <v>9.8125798917453641E-2</v>
      </c>
      <c r="K16" s="107">
        <v>0.11088117760111775</v>
      </c>
      <c r="L16" s="107">
        <v>0.71492329900640639</v>
      </c>
      <c r="M16" s="106">
        <v>367.4125303056403</v>
      </c>
      <c r="N16" s="106">
        <v>577.42373273129283</v>
      </c>
      <c r="O16" s="106">
        <v>4.7376243781051528</v>
      </c>
      <c r="P16" s="106">
        <v>212.1527147013</v>
      </c>
      <c r="Q16" s="107">
        <v>66</v>
      </c>
      <c r="R16" s="107">
        <v>5489</v>
      </c>
      <c r="S16" s="107">
        <v>0.55594746549727292</v>
      </c>
      <c r="T16" s="106">
        <v>4652395</v>
      </c>
      <c r="U16" s="106">
        <v>6424117</v>
      </c>
      <c r="V16" s="106">
        <v>4.7602417679496259E-2</v>
      </c>
      <c r="W16" s="107">
        <v>0.16830005013806598</v>
      </c>
      <c r="X16" s="107">
        <v>0.21981844381330301</v>
      </c>
      <c r="Y16" s="107">
        <v>371542.822909949</v>
      </c>
    </row>
    <row r="17" spans="1:25">
      <c r="A17" s="88" t="s">
        <v>1607</v>
      </c>
      <c r="B17" s="89" t="s">
        <v>1608</v>
      </c>
      <c r="C17" s="89" t="s">
        <v>26</v>
      </c>
      <c r="D17" s="89" t="s">
        <v>191</v>
      </c>
      <c r="E17" s="90" t="s">
        <v>27</v>
      </c>
      <c r="F17" s="90" t="s">
        <v>47</v>
      </c>
      <c r="G17" s="90" t="s">
        <v>48</v>
      </c>
      <c r="H17" s="106">
        <v>11.47982387827987</v>
      </c>
      <c r="I17" s="107">
        <v>92181.257095349996</v>
      </c>
      <c r="J17" s="107">
        <v>6.3320662579946979E-2</v>
      </c>
      <c r="K17" s="107">
        <v>9.636816346105255E-2</v>
      </c>
      <c r="L17" s="107">
        <v>0.79204883822085592</v>
      </c>
      <c r="M17" s="106">
        <v>938.27544440061763</v>
      </c>
      <c r="N17" s="106">
        <v>390.9157174350226</v>
      </c>
      <c r="O17" s="106">
        <v>16.390720158885856</v>
      </c>
      <c r="P17" s="106">
        <v>366.78661849949998</v>
      </c>
      <c r="Q17" s="107">
        <v>64</v>
      </c>
      <c r="R17" s="107">
        <v>3273</v>
      </c>
      <c r="S17" s="107">
        <v>0.48209691446875169</v>
      </c>
      <c r="T17" s="106">
        <v>368948</v>
      </c>
      <c r="U17" s="106">
        <v>449379</v>
      </c>
      <c r="V17" s="106">
        <v>2.7250113837180307E-2</v>
      </c>
      <c r="W17" s="107">
        <v>0.164161211983122</v>
      </c>
      <c r="X17" s="107">
        <v>0.28103481382311096</v>
      </c>
      <c r="Y17" s="107">
        <v>181589.17114567</v>
      </c>
    </row>
    <row r="18" spans="1:25">
      <c r="A18" s="88" t="s">
        <v>188</v>
      </c>
      <c r="B18" s="89" t="s">
        <v>189</v>
      </c>
      <c r="C18" s="89" t="s">
        <v>190</v>
      </c>
      <c r="D18" s="89" t="s">
        <v>191</v>
      </c>
      <c r="E18" s="90" t="s">
        <v>27</v>
      </c>
      <c r="F18" s="90" t="s">
        <v>33</v>
      </c>
      <c r="G18" s="90" t="s">
        <v>81</v>
      </c>
      <c r="H18" s="106">
        <v>11.045585248083952</v>
      </c>
      <c r="I18" s="107">
        <v>196035.75411360999</v>
      </c>
      <c r="J18" s="107">
        <v>0.17129221390236543</v>
      </c>
      <c r="K18" s="107">
        <v>0.10458030733097101</v>
      </c>
      <c r="L18" s="107">
        <v>0.68371103206991302</v>
      </c>
      <c r="M18" s="106">
        <v>662.07871009213557</v>
      </c>
      <c r="N18" s="106">
        <v>629.36319402308993</v>
      </c>
      <c r="O18" s="106">
        <v>8.380269931686863</v>
      </c>
      <c r="P18" s="106">
        <v>416.68797167830002</v>
      </c>
      <c r="Q18" s="107">
        <v>121</v>
      </c>
      <c r="R18" s="107">
        <v>9628</v>
      </c>
      <c r="S18" s="107">
        <v>0.54908436687218787</v>
      </c>
      <c r="T18" s="106">
        <v>6968822</v>
      </c>
      <c r="U18" s="106">
        <v>9083776</v>
      </c>
      <c r="V18" s="106">
        <v>3.7936002670178687E-2</v>
      </c>
      <c r="W18" s="107">
        <v>0.16140472183208801</v>
      </c>
      <c r="X18" s="107">
        <v>0.30115148430581101</v>
      </c>
      <c r="Y18" s="107">
        <v>406204.52355220699</v>
      </c>
    </row>
    <row r="19" spans="1:25">
      <c r="A19" s="88" t="s">
        <v>1641</v>
      </c>
      <c r="B19" s="89" t="s">
        <v>1642</v>
      </c>
      <c r="C19" s="89" t="s">
        <v>190</v>
      </c>
      <c r="D19" s="89" t="s">
        <v>191</v>
      </c>
      <c r="E19" s="90" t="s">
        <v>27</v>
      </c>
      <c r="F19" s="90" t="s">
        <v>157</v>
      </c>
      <c r="G19" s="90" t="s">
        <v>41</v>
      </c>
      <c r="H19" s="106">
        <v>8.8496989305563609</v>
      </c>
      <c r="I19" s="107">
        <v>120939.95326496</v>
      </c>
      <c r="J19" s="107">
        <v>0.16173843635151555</v>
      </c>
      <c r="K19" s="107">
        <v>0.14160282198820531</v>
      </c>
      <c r="L19" s="107">
        <v>0.64955983372659842</v>
      </c>
      <c r="M19" s="106">
        <v>389.99301239252651</v>
      </c>
      <c r="N19" s="106">
        <v>1069.801945777011</v>
      </c>
      <c r="O19" s="106">
        <v>14.034752012359009</v>
      </c>
      <c r="P19" s="106">
        <v>417.21528349699997</v>
      </c>
      <c r="Q19" s="107">
        <v>71</v>
      </c>
      <c r="R19" s="107">
        <v>3600</v>
      </c>
      <c r="S19" s="107">
        <v>0.48082730985124433</v>
      </c>
      <c r="T19" s="106">
        <v>8439580</v>
      </c>
      <c r="U19" s="106">
        <v>10869043</v>
      </c>
      <c r="V19" s="106">
        <v>3.5983173925716684E-2</v>
      </c>
      <c r="W19" s="107">
        <v>0.15952088690037999</v>
      </c>
      <c r="X19" s="107">
        <v>0.27481531892764199</v>
      </c>
      <c r="Y19" s="107">
        <v>247213.817590841</v>
      </c>
    </row>
    <row r="20" spans="1:25">
      <c r="A20" s="88" t="s">
        <v>2471</v>
      </c>
      <c r="B20" s="89" t="s">
        <v>2472</v>
      </c>
      <c r="C20" s="89" t="s">
        <v>26</v>
      </c>
      <c r="D20" s="89" t="s">
        <v>191</v>
      </c>
      <c r="E20" s="90" t="s">
        <v>27</v>
      </c>
      <c r="F20" s="90" t="s">
        <v>180</v>
      </c>
      <c r="G20" s="90" t="s">
        <v>33</v>
      </c>
      <c r="H20" s="106">
        <v>11.12698538424833</v>
      </c>
      <c r="I20" s="107">
        <v>72999.541087780002</v>
      </c>
      <c r="J20" s="107">
        <v>6.7157363854862123E-2</v>
      </c>
      <c r="K20" s="107">
        <v>0.1007355809786178</v>
      </c>
      <c r="L20" s="107">
        <v>0.7786145581840469</v>
      </c>
      <c r="M20" s="106">
        <v>302.53978878224939</v>
      </c>
      <c r="N20" s="106">
        <v>939.49539208133467</v>
      </c>
      <c r="O20" s="106">
        <v>14.586762538987365</v>
      </c>
      <c r="P20" s="106">
        <v>284.23473748219999</v>
      </c>
      <c r="Q20" s="107">
        <v>36</v>
      </c>
      <c r="R20" s="107">
        <v>2956</v>
      </c>
      <c r="S20" s="107">
        <v>0.55396127855648825</v>
      </c>
      <c r="T20" s="106">
        <v>6523026</v>
      </c>
      <c r="U20" s="106">
        <v>7721916</v>
      </c>
      <c r="V20" s="106">
        <v>2.2974191732487347E-2</v>
      </c>
      <c r="W20" s="107">
        <v>0.15763089327639501</v>
      </c>
      <c r="X20" s="107">
        <v>0.23912610076656102</v>
      </c>
      <c r="Y20" s="107">
        <v>157186.10096170299</v>
      </c>
    </row>
    <row r="21" spans="1:25">
      <c r="A21" s="88" t="s">
        <v>2216</v>
      </c>
      <c r="B21" s="89" t="s">
        <v>2217</v>
      </c>
      <c r="C21" s="89" t="s">
        <v>26</v>
      </c>
      <c r="D21" s="89" t="s">
        <v>191</v>
      </c>
      <c r="E21" s="90" t="s">
        <v>27</v>
      </c>
      <c r="F21" s="90" t="s">
        <v>293</v>
      </c>
      <c r="G21" s="90" t="s">
        <v>52</v>
      </c>
      <c r="H21" s="106">
        <v>9.8060372152100665</v>
      </c>
      <c r="I21" s="107">
        <v>69401.920851160001</v>
      </c>
      <c r="J21" s="107">
        <v>0.14480327440205176</v>
      </c>
      <c r="K21" s="107">
        <v>0.16284376307880102</v>
      </c>
      <c r="L21" s="107">
        <v>0.64771574032246182</v>
      </c>
      <c r="M21" s="106">
        <v>353.13352997984532</v>
      </c>
      <c r="N21" s="106">
        <v>661.53141456655521</v>
      </c>
      <c r="O21" s="106">
        <v>12.859820300696915</v>
      </c>
      <c r="P21" s="106">
        <v>233.60892361840001</v>
      </c>
      <c r="Q21" s="107">
        <v>36</v>
      </c>
      <c r="R21" s="107">
        <v>2221</v>
      </c>
      <c r="S21" s="107">
        <v>0.51016571304498748</v>
      </c>
      <c r="T21" s="106">
        <v>5434467</v>
      </c>
      <c r="U21" s="106">
        <v>6782433</v>
      </c>
      <c r="V21" s="106">
        <v>3.1005018523435693E-2</v>
      </c>
      <c r="W21" s="107">
        <v>0.157170950469043</v>
      </c>
      <c r="X21" s="107">
        <v>0.32665023029965001</v>
      </c>
      <c r="Y21" s="107">
        <v>150381.451842665</v>
      </c>
    </row>
    <row r="22" spans="1:25">
      <c r="A22" s="88" t="s">
        <v>683</v>
      </c>
      <c r="B22" s="89" t="s">
        <v>684</v>
      </c>
      <c r="C22" s="89" t="s">
        <v>26</v>
      </c>
      <c r="D22" s="89" t="s">
        <v>191</v>
      </c>
      <c r="E22" s="90" t="s">
        <v>27</v>
      </c>
      <c r="F22" s="90" t="s">
        <v>398</v>
      </c>
      <c r="G22" s="90" t="s">
        <v>42</v>
      </c>
      <c r="H22" s="106">
        <v>10.229694312704677</v>
      </c>
      <c r="I22" s="107">
        <v>136075.05318905</v>
      </c>
      <c r="J22" s="107">
        <v>4.3409481117993302E-2</v>
      </c>
      <c r="K22" s="107">
        <v>7.0097819357219052E-2</v>
      </c>
      <c r="L22" s="107">
        <v>0.80462400214832785</v>
      </c>
      <c r="M22" s="106">
        <v>2987.6013064109939</v>
      </c>
      <c r="N22" s="106">
        <v>100.6686324955014</v>
      </c>
      <c r="O22" s="106">
        <v>9.3413758089656262</v>
      </c>
      <c r="P22" s="106">
        <v>300.75773795819998</v>
      </c>
      <c r="Q22" s="107">
        <v>49</v>
      </c>
      <c r="R22" s="107">
        <v>3964</v>
      </c>
      <c r="S22" s="107">
        <v>0.55164996721247483</v>
      </c>
      <c r="T22" s="106">
        <v>2135273</v>
      </c>
      <c r="U22" s="106">
        <v>3658789</v>
      </c>
      <c r="V22" s="106">
        <v>8.9187424746156582E-2</v>
      </c>
      <c r="W22" s="107">
        <v>0.15544098787485999</v>
      </c>
      <c r="X22" s="107">
        <v>0.29868107861224102</v>
      </c>
      <c r="Y22" s="107">
        <v>265509.32605177298</v>
      </c>
    </row>
    <row r="23" spans="1:25">
      <c r="A23" s="88" t="s">
        <v>2425</v>
      </c>
      <c r="B23" s="89" t="s">
        <v>2426</v>
      </c>
      <c r="C23" s="89" t="s">
        <v>190</v>
      </c>
      <c r="D23" s="89" t="s">
        <v>191</v>
      </c>
      <c r="E23" s="90" t="s">
        <v>27</v>
      </c>
      <c r="F23" s="90" t="s">
        <v>479</v>
      </c>
      <c r="G23" s="90" t="s">
        <v>76</v>
      </c>
      <c r="H23" s="106">
        <v>7.8228352847362901</v>
      </c>
      <c r="I23" s="107">
        <v>228661.70052496</v>
      </c>
      <c r="J23" s="107">
        <v>0.20499561545477663</v>
      </c>
      <c r="K23" s="107">
        <v>0.12399852758916657</v>
      </c>
      <c r="L23" s="107">
        <v>0.56111127869555333</v>
      </c>
      <c r="M23" s="106">
        <v>1475.314747493836</v>
      </c>
      <c r="N23" s="106">
        <v>114.4084249823664</v>
      </c>
      <c r="O23" s="106">
        <v>3.0121912268203324</v>
      </c>
      <c r="P23" s="106">
        <v>168.78843661400001</v>
      </c>
      <c r="Q23" s="107">
        <v>312</v>
      </c>
      <c r="R23" s="107">
        <v>9812</v>
      </c>
      <c r="S23" s="107">
        <v>0.41175812067205525</v>
      </c>
      <c r="T23" s="106">
        <v>14028720</v>
      </c>
      <c r="U23" s="106">
        <v>20475137</v>
      </c>
      <c r="V23" s="106">
        <v>5.7439461690018762E-2</v>
      </c>
      <c r="W23" s="107">
        <v>0.152991698332648</v>
      </c>
      <c r="X23" s="107">
        <v>0.25862910200161099</v>
      </c>
      <c r="Y23" s="107">
        <v>454805.92291902797</v>
      </c>
    </row>
    <row r="24" spans="1:25">
      <c r="A24" s="88" t="s">
        <v>572</v>
      </c>
      <c r="B24" s="89" t="s">
        <v>573</v>
      </c>
      <c r="C24" s="89" t="s">
        <v>574</v>
      </c>
      <c r="D24" s="89" t="s">
        <v>191</v>
      </c>
      <c r="E24" s="90" t="s">
        <v>27</v>
      </c>
      <c r="F24" s="90" t="s">
        <v>391</v>
      </c>
      <c r="G24" s="90" t="s">
        <v>61</v>
      </c>
      <c r="H24" s="106">
        <v>10.705268594047835</v>
      </c>
      <c r="I24" s="107">
        <v>122626.15797856</v>
      </c>
      <c r="J24" s="107">
        <v>0.11022207710970738</v>
      </c>
      <c r="K24" s="107">
        <v>0.11869297308984253</v>
      </c>
      <c r="L24" s="107">
        <v>0.72956758848631564</v>
      </c>
      <c r="M24" s="106">
        <v>1434.7888521602499</v>
      </c>
      <c r="N24" s="106">
        <v>211.96049752367119</v>
      </c>
      <c r="O24" s="106">
        <v>10.237338217017651</v>
      </c>
      <c r="P24" s="106">
        <v>304.11855894529998</v>
      </c>
      <c r="Q24" s="107">
        <v>41</v>
      </c>
      <c r="R24" s="107">
        <v>3968</v>
      </c>
      <c r="S24" s="107">
        <v>0.57971514082905307</v>
      </c>
      <c r="T24" s="106">
        <v>5927353</v>
      </c>
      <c r="U24" s="106">
        <v>8113420</v>
      </c>
      <c r="V24" s="106">
        <v>4.6101248736155918E-2</v>
      </c>
      <c r="W24" s="107">
        <v>0.151652293919983</v>
      </c>
      <c r="X24" s="107">
        <v>0.27974085758242101</v>
      </c>
      <c r="Y24" s="107">
        <v>243332.77583359199</v>
      </c>
    </row>
    <row r="25" spans="1:25">
      <c r="A25" s="88" t="s">
        <v>2338</v>
      </c>
      <c r="B25" s="89" t="s">
        <v>2339</v>
      </c>
      <c r="C25" s="89" t="s">
        <v>574</v>
      </c>
      <c r="D25" s="89" t="s">
        <v>191</v>
      </c>
      <c r="E25" s="90" t="s">
        <v>27</v>
      </c>
      <c r="F25" s="90" t="s">
        <v>257</v>
      </c>
      <c r="G25" s="90" t="s">
        <v>42</v>
      </c>
      <c r="H25" s="106">
        <v>9.9768255216992383</v>
      </c>
      <c r="I25" s="107">
        <v>80225.992751960002</v>
      </c>
      <c r="J25" s="107">
        <v>7.9050847544233846E-2</v>
      </c>
      <c r="K25" s="107">
        <v>9.3100370808157099E-2</v>
      </c>
      <c r="L25" s="107">
        <v>0.79061894582825698</v>
      </c>
      <c r="M25" s="106">
        <v>522.37342138120709</v>
      </c>
      <c r="N25" s="106">
        <v>210.83688329901821</v>
      </c>
      <c r="O25" s="106">
        <v>5.3304479847785258</v>
      </c>
      <c r="P25" s="106">
        <v>110.1355840823</v>
      </c>
      <c r="Q25" s="107">
        <v>35</v>
      </c>
      <c r="R25" s="107">
        <v>2456</v>
      </c>
      <c r="S25" s="107">
        <v>0.52973439573812309</v>
      </c>
      <c r="T25" s="106">
        <v>1730355</v>
      </c>
      <c r="U25" s="106">
        <v>1907346</v>
      </c>
      <c r="V25" s="106">
        <v>1.2785743387917508E-2</v>
      </c>
      <c r="W25" s="107">
        <v>0.15154536932093399</v>
      </c>
      <c r="X25" s="107">
        <v>0.34082803479139701</v>
      </c>
      <c r="Y25" s="107">
        <v>174489.37422101499</v>
      </c>
    </row>
    <row r="26" spans="1:25">
      <c r="A26" s="88" t="s">
        <v>1061</v>
      </c>
      <c r="B26" s="89" t="s">
        <v>1062</v>
      </c>
      <c r="C26" s="89" t="s">
        <v>574</v>
      </c>
      <c r="D26" s="89" t="s">
        <v>191</v>
      </c>
      <c r="E26" s="90" t="s">
        <v>27</v>
      </c>
      <c r="F26" s="90" t="s">
        <v>695</v>
      </c>
      <c r="G26" s="90" t="s">
        <v>38</v>
      </c>
      <c r="H26" s="106">
        <v>10.721438619041844</v>
      </c>
      <c r="I26" s="107">
        <v>81056.828197330004</v>
      </c>
      <c r="J26" s="107">
        <v>0.1284539890558285</v>
      </c>
      <c r="K26" s="107">
        <v>0.13215765268289711</v>
      </c>
      <c r="L26" s="107">
        <v>0.69810543237298717</v>
      </c>
      <c r="M26" s="106">
        <v>530.15068281031233</v>
      </c>
      <c r="N26" s="106">
        <v>460.55073369590349</v>
      </c>
      <c r="O26" s="106">
        <v>12.362972340309073</v>
      </c>
      <c r="P26" s="106">
        <v>244.1612859377</v>
      </c>
      <c r="Q26" s="107">
        <v>52</v>
      </c>
      <c r="R26" s="107">
        <v>2620</v>
      </c>
      <c r="S26" s="107">
        <v>0.47989122405875739</v>
      </c>
      <c r="T26" s="106">
        <v>3033780</v>
      </c>
      <c r="U26" s="106">
        <v>3628090</v>
      </c>
      <c r="V26" s="106">
        <v>2.4487190897164595E-2</v>
      </c>
      <c r="W26" s="107">
        <v>0.15150532197776601</v>
      </c>
      <c r="X26" s="107">
        <v>0.31605716791333299</v>
      </c>
      <c r="Y26" s="107">
        <v>162383.79940635301</v>
      </c>
    </row>
    <row r="27" spans="1:25">
      <c r="A27" s="88" t="s">
        <v>1435</v>
      </c>
      <c r="B27" s="89" t="s">
        <v>1436</v>
      </c>
      <c r="C27" s="89" t="s">
        <v>574</v>
      </c>
      <c r="D27" s="89" t="s">
        <v>191</v>
      </c>
      <c r="E27" s="90" t="s">
        <v>27</v>
      </c>
      <c r="F27" s="90" t="s">
        <v>84</v>
      </c>
      <c r="G27" s="90" t="s">
        <v>81</v>
      </c>
      <c r="H27" s="106">
        <v>10.147274442387722</v>
      </c>
      <c r="I27" s="107">
        <v>111646.71776999001</v>
      </c>
      <c r="J27" s="107">
        <v>0.10132145321222025</v>
      </c>
      <c r="K27" s="107">
        <v>0.12038417699138781</v>
      </c>
      <c r="L27" s="107">
        <v>0.73197142452813291</v>
      </c>
      <c r="M27" s="106">
        <v>366.15767881056689</v>
      </c>
      <c r="N27" s="106">
        <v>1111.631469074327</v>
      </c>
      <c r="O27" s="106">
        <v>14.81815164311848</v>
      </c>
      <c r="P27" s="106">
        <v>407.032398409</v>
      </c>
      <c r="Q27" s="107">
        <v>51</v>
      </c>
      <c r="R27" s="107">
        <v>3836</v>
      </c>
      <c r="S27" s="107">
        <v>0.54039053792070546</v>
      </c>
      <c r="T27" s="106">
        <v>4038362</v>
      </c>
      <c r="U27" s="106">
        <v>5023444</v>
      </c>
      <c r="V27" s="106">
        <v>3.0491384873371927E-2</v>
      </c>
      <c r="W27" s="107">
        <v>0.15088603061971201</v>
      </c>
      <c r="X27" s="107">
        <v>0.28810696180609602</v>
      </c>
      <c r="Y27" s="107">
        <v>223948.06101469501</v>
      </c>
    </row>
    <row r="28" spans="1:25">
      <c r="A28" s="88" t="s">
        <v>1021</v>
      </c>
      <c r="B28" s="89" t="s">
        <v>1022</v>
      </c>
      <c r="C28" s="89" t="s">
        <v>26</v>
      </c>
      <c r="D28" s="89" t="s">
        <v>191</v>
      </c>
      <c r="E28" s="90" t="s">
        <v>27</v>
      </c>
      <c r="F28" s="90" t="s">
        <v>58</v>
      </c>
      <c r="G28" s="90" t="s">
        <v>42</v>
      </c>
      <c r="H28" s="106">
        <v>10.796127658256284</v>
      </c>
      <c r="I28" s="107">
        <v>70755.500237329994</v>
      </c>
      <c r="J28" s="107">
        <v>7.4236281083753256E-2</v>
      </c>
      <c r="K28" s="107">
        <v>0.1506764194490883</v>
      </c>
      <c r="L28" s="107">
        <v>0.71459078335629278</v>
      </c>
      <c r="M28" s="106">
        <v>331.2196733559129</v>
      </c>
      <c r="N28" s="106">
        <v>979.27445883119083</v>
      </c>
      <c r="O28" s="106">
        <v>18.200001480212325</v>
      </c>
      <c r="P28" s="106">
        <v>324.35496637990002</v>
      </c>
      <c r="Q28" s="107">
        <v>149</v>
      </c>
      <c r="R28" s="107">
        <v>2916</v>
      </c>
      <c r="S28" s="107">
        <v>0.34635666657618214</v>
      </c>
      <c r="T28" s="106">
        <v>2080207</v>
      </c>
      <c r="U28" s="106">
        <v>3201695</v>
      </c>
      <c r="V28" s="106">
        <v>6.7390408742976055E-2</v>
      </c>
      <c r="W28" s="107">
        <v>0.150607057460653</v>
      </c>
      <c r="X28" s="107">
        <v>0.30346791548851598</v>
      </c>
      <c r="Y28" s="107">
        <v>147151.73538668401</v>
      </c>
    </row>
    <row r="29" spans="1:25">
      <c r="A29" s="88" t="s">
        <v>2453</v>
      </c>
      <c r="B29" s="89" t="s">
        <v>2454</v>
      </c>
      <c r="C29" s="89" t="s">
        <v>190</v>
      </c>
      <c r="D29" s="89" t="s">
        <v>191</v>
      </c>
      <c r="E29" s="90" t="s">
        <v>27</v>
      </c>
      <c r="F29" s="90" t="s">
        <v>1018</v>
      </c>
      <c r="G29" s="90" t="s">
        <v>76</v>
      </c>
      <c r="H29" s="106">
        <v>14.082979113808117</v>
      </c>
      <c r="I29" s="107">
        <v>762665.74481009005</v>
      </c>
      <c r="J29" s="107">
        <v>0.15561944590431773</v>
      </c>
      <c r="K29" s="107">
        <v>8.748515185352175E-2</v>
      </c>
      <c r="L29" s="107">
        <v>0.69244135311674637</v>
      </c>
      <c r="M29" s="106">
        <v>3143.7573843421951</v>
      </c>
      <c r="N29" s="106">
        <v>308.39594252908603</v>
      </c>
      <c r="O29" s="106">
        <v>5.0725497924042706</v>
      </c>
      <c r="P29" s="106">
        <v>969.52202162699996</v>
      </c>
      <c r="Q29" s="107">
        <v>369</v>
      </c>
      <c r="R29" s="107">
        <v>34597</v>
      </c>
      <c r="S29" s="107">
        <v>0.57471225571758566</v>
      </c>
      <c r="T29" s="106">
        <v>22766899</v>
      </c>
      <c r="U29" s="106">
        <v>27299111</v>
      </c>
      <c r="V29" s="106">
        <v>2.488377973653768E-2</v>
      </c>
      <c r="W29" s="107">
        <v>0.149657045515631</v>
      </c>
      <c r="X29" s="107">
        <v>0.24836110838994099</v>
      </c>
      <c r="Y29" s="107">
        <v>1554126.4201126699</v>
      </c>
    </row>
    <row r="30" spans="1:25">
      <c r="A30" s="88" t="s">
        <v>1221</v>
      </c>
      <c r="B30" s="89" t="s">
        <v>1222</v>
      </c>
      <c r="C30" s="89" t="s">
        <v>190</v>
      </c>
      <c r="D30" s="89" t="s">
        <v>191</v>
      </c>
      <c r="E30" s="90" t="s">
        <v>27</v>
      </c>
      <c r="F30" s="90" t="s">
        <v>130</v>
      </c>
      <c r="G30" s="90" t="s">
        <v>48</v>
      </c>
      <c r="H30" s="106">
        <v>8.0330300271256014</v>
      </c>
      <c r="I30" s="107">
        <v>120277.60036704</v>
      </c>
      <c r="J30" s="107">
        <v>0.11998481806920634</v>
      </c>
      <c r="K30" s="107">
        <v>0.13980012612986761</v>
      </c>
      <c r="L30" s="107">
        <v>0.6929686756184259</v>
      </c>
      <c r="M30" s="106">
        <v>302.22644786014081</v>
      </c>
      <c r="N30" s="106">
        <v>809.9592151076539</v>
      </c>
      <c r="O30" s="106">
        <v>8.2759247868770434</v>
      </c>
      <c r="P30" s="106">
        <v>244.79109649360001</v>
      </c>
      <c r="Q30" s="107">
        <v>59</v>
      </c>
      <c r="R30" s="107">
        <v>3542</v>
      </c>
      <c r="S30" s="107">
        <v>0.50605091580807993</v>
      </c>
      <c r="T30" s="106">
        <v>4277127</v>
      </c>
      <c r="U30" s="106">
        <v>5131783</v>
      </c>
      <c r="V30" s="106">
        <v>2.4977514111692266E-2</v>
      </c>
      <c r="W30" s="107">
        <v>0.14829800494831502</v>
      </c>
      <c r="X30" s="107">
        <v>0.32406319239925302</v>
      </c>
      <c r="Y30" s="107">
        <v>249119.780208368</v>
      </c>
    </row>
    <row r="31" spans="1:25">
      <c r="A31" s="88" t="s">
        <v>2423</v>
      </c>
      <c r="B31" s="89" t="s">
        <v>2424</v>
      </c>
      <c r="C31" s="89" t="s">
        <v>574</v>
      </c>
      <c r="D31" s="89" t="s">
        <v>191</v>
      </c>
      <c r="E31" s="90" t="s">
        <v>27</v>
      </c>
      <c r="F31" s="90" t="s">
        <v>162</v>
      </c>
      <c r="G31" s="90" t="s">
        <v>62</v>
      </c>
      <c r="H31" s="106">
        <v>8.7149468821927414</v>
      </c>
      <c r="I31" s="107">
        <v>79324.396671390001</v>
      </c>
      <c r="J31" s="107">
        <v>0.16586984137914706</v>
      </c>
      <c r="K31" s="107">
        <v>0.13128638321892341</v>
      </c>
      <c r="L31" s="107">
        <v>0.65478357130768272</v>
      </c>
      <c r="M31" s="106">
        <v>273.89992253647182</v>
      </c>
      <c r="N31" s="106">
        <v>935.41518028031714</v>
      </c>
      <c r="O31" s="106">
        <v>12.234681964262009</v>
      </c>
      <c r="P31" s="106">
        <v>256.2101454182</v>
      </c>
      <c r="Q31" s="107">
        <v>41</v>
      </c>
      <c r="R31" s="107">
        <v>2064</v>
      </c>
      <c r="S31" s="107">
        <v>0.47976442970600996</v>
      </c>
      <c r="T31" s="106">
        <v>5367077</v>
      </c>
      <c r="U31" s="106">
        <v>5355292</v>
      </c>
      <c r="V31" s="106">
        <v>-2.7447435540798091E-4</v>
      </c>
      <c r="W31" s="107">
        <v>0.146792409676748</v>
      </c>
      <c r="X31" s="107">
        <v>0.32467893171694101</v>
      </c>
      <c r="Y31" s="107">
        <v>169884.967133408</v>
      </c>
    </row>
    <row r="32" spans="1:25">
      <c r="A32" s="88" t="s">
        <v>1399</v>
      </c>
      <c r="B32" s="89" t="s">
        <v>1400</v>
      </c>
      <c r="C32" s="89" t="s">
        <v>26</v>
      </c>
      <c r="D32" s="89" t="s">
        <v>191</v>
      </c>
      <c r="E32" s="90" t="s">
        <v>27</v>
      </c>
      <c r="F32" s="90" t="s">
        <v>512</v>
      </c>
      <c r="G32" s="90" t="s">
        <v>32</v>
      </c>
      <c r="H32" s="106">
        <v>13.280022822682703</v>
      </c>
      <c r="I32" s="107">
        <v>155923.62263241</v>
      </c>
      <c r="J32" s="107">
        <v>0.46303154664104851</v>
      </c>
      <c r="K32" s="107">
        <v>7.9515485058278157E-2</v>
      </c>
      <c r="L32" s="107">
        <v>0.39011106673945695</v>
      </c>
      <c r="M32" s="106">
        <v>424.11048714998901</v>
      </c>
      <c r="N32" s="106">
        <v>585.50602485464935</v>
      </c>
      <c r="O32" s="106">
        <v>7.378091038836712</v>
      </c>
      <c r="P32" s="106">
        <v>248.3192454304</v>
      </c>
      <c r="Q32" s="107">
        <v>88</v>
      </c>
      <c r="R32" s="107">
        <v>5001</v>
      </c>
      <c r="S32" s="107">
        <v>0.49781238814674644</v>
      </c>
      <c r="T32" s="106">
        <v>38341597</v>
      </c>
      <c r="U32" s="106">
        <v>42138817</v>
      </c>
      <c r="V32" s="106">
        <v>1.2379570417997978E-2</v>
      </c>
      <c r="W32" s="107">
        <v>0.14616763167382302</v>
      </c>
      <c r="X32" s="107">
        <v>0.47835387150088399</v>
      </c>
      <c r="Y32" s="107">
        <v>268102.43499022</v>
      </c>
    </row>
    <row r="33" spans="1:25">
      <c r="A33" s="88" t="s">
        <v>1659</v>
      </c>
      <c r="B33" s="89" t="s">
        <v>1660</v>
      </c>
      <c r="C33" s="89" t="s">
        <v>190</v>
      </c>
      <c r="D33" s="89" t="s">
        <v>191</v>
      </c>
      <c r="E33" s="90" t="s">
        <v>27</v>
      </c>
      <c r="F33" s="90" t="s">
        <v>109</v>
      </c>
      <c r="G33" s="90" t="s">
        <v>38</v>
      </c>
      <c r="H33" s="106">
        <v>8.1492421885336697</v>
      </c>
      <c r="I33" s="107">
        <v>106972.72166916</v>
      </c>
      <c r="J33" s="107">
        <v>0.18781030930422768</v>
      </c>
      <c r="K33" s="107">
        <v>0.15761235067491755</v>
      </c>
      <c r="L33" s="107">
        <v>0.6114352544630699</v>
      </c>
      <c r="M33" s="106">
        <v>240.6806239100398</v>
      </c>
      <c r="N33" s="106">
        <v>1057.9398206627041</v>
      </c>
      <c r="O33" s="106">
        <v>9.900176758169934</v>
      </c>
      <c r="P33" s="106">
        <v>254.62561609639999</v>
      </c>
      <c r="Q33" s="107">
        <v>57</v>
      </c>
      <c r="R33" s="107">
        <v>2609</v>
      </c>
      <c r="S33" s="107">
        <v>0.46575006576531708</v>
      </c>
      <c r="T33" s="106">
        <v>6318261</v>
      </c>
      <c r="U33" s="106">
        <v>7762276</v>
      </c>
      <c r="V33" s="106">
        <v>2.8568284057907706E-2</v>
      </c>
      <c r="W33" s="107">
        <v>0.14417842457486399</v>
      </c>
      <c r="X33" s="107">
        <v>0.35083554098895497</v>
      </c>
      <c r="Y33" s="107">
        <v>215464.82264390399</v>
      </c>
    </row>
    <row r="34" spans="1:25">
      <c r="A34" s="88" t="s">
        <v>1849</v>
      </c>
      <c r="B34" s="89" t="s">
        <v>1850</v>
      </c>
      <c r="C34" s="89" t="s">
        <v>190</v>
      </c>
      <c r="D34" s="89" t="s">
        <v>191</v>
      </c>
      <c r="E34" s="90" t="s">
        <v>27</v>
      </c>
      <c r="F34" s="90" t="s">
        <v>145</v>
      </c>
      <c r="G34" s="90" t="s">
        <v>41</v>
      </c>
      <c r="H34" s="106">
        <v>8.9889387546496611</v>
      </c>
      <c r="I34" s="107">
        <v>122363.05602603999</v>
      </c>
      <c r="J34" s="107">
        <v>0.15812983971593761</v>
      </c>
      <c r="K34" s="107">
        <v>0.11605746192443792</v>
      </c>
      <c r="L34" s="107">
        <v>0.68314373048022714</v>
      </c>
      <c r="M34" s="106">
        <v>333.9413804365621</v>
      </c>
      <c r="N34" s="106">
        <v>1467.254639453799</v>
      </c>
      <c r="O34" s="106">
        <v>16.779978142239237</v>
      </c>
      <c r="P34" s="106">
        <v>489.97703975119998</v>
      </c>
      <c r="Q34" s="107">
        <v>63</v>
      </c>
      <c r="R34" s="107">
        <v>3454</v>
      </c>
      <c r="S34" s="107">
        <v>0.49244446055163449</v>
      </c>
      <c r="T34" s="106">
        <v>5329557</v>
      </c>
      <c r="U34" s="106">
        <v>6271138</v>
      </c>
      <c r="V34" s="106">
        <v>2.208394149832716E-2</v>
      </c>
      <c r="W34" s="107">
        <v>0.14402467579606301</v>
      </c>
      <c r="X34" s="107">
        <v>0.27735823331438697</v>
      </c>
      <c r="Y34" s="107">
        <v>232416.14851842501</v>
      </c>
    </row>
    <row r="35" spans="1:25">
      <c r="A35" s="88" t="s">
        <v>2421</v>
      </c>
      <c r="B35" s="89" t="s">
        <v>2422</v>
      </c>
      <c r="C35" s="89" t="s">
        <v>26</v>
      </c>
      <c r="D35" s="89" t="s">
        <v>191</v>
      </c>
      <c r="E35" s="90" t="s">
        <v>27</v>
      </c>
      <c r="F35" s="90" t="s">
        <v>68</v>
      </c>
      <c r="G35" s="90" t="s">
        <v>48</v>
      </c>
      <c r="H35" s="106">
        <v>9.425230959200265</v>
      </c>
      <c r="I35" s="107">
        <v>100822.95272394</v>
      </c>
      <c r="J35" s="107">
        <v>7.8205008766101841E-2</v>
      </c>
      <c r="K35" s="107">
        <v>0.13144518426044074</v>
      </c>
      <c r="L35" s="107">
        <v>0.7369346949283283</v>
      </c>
      <c r="M35" s="106">
        <v>541.34046395797964</v>
      </c>
      <c r="N35" s="106">
        <v>398.76943223813521</v>
      </c>
      <c r="O35" s="106">
        <v>10.258860935358777</v>
      </c>
      <c r="P35" s="106">
        <v>215.8700294601</v>
      </c>
      <c r="Q35" s="107">
        <v>53</v>
      </c>
      <c r="R35" s="107">
        <v>4531</v>
      </c>
      <c r="S35" s="107">
        <v>0.56024147837384008</v>
      </c>
      <c r="T35" s="106">
        <v>2323057</v>
      </c>
      <c r="U35" s="106">
        <v>3172403</v>
      </c>
      <c r="V35" s="106">
        <v>4.5701956516779399E-2</v>
      </c>
      <c r="W35" s="107">
        <v>0.14091232532197201</v>
      </c>
      <c r="X35" s="107">
        <v>0.31940591284599401</v>
      </c>
      <c r="Y35" s="107">
        <v>167662.43237142399</v>
      </c>
    </row>
    <row r="36" spans="1:25">
      <c r="A36" s="88" t="s">
        <v>1098</v>
      </c>
      <c r="B36" s="89" t="s">
        <v>1099</v>
      </c>
      <c r="C36" s="89" t="s">
        <v>26</v>
      </c>
      <c r="D36" s="89" t="s">
        <v>191</v>
      </c>
      <c r="E36" s="90" t="s">
        <v>27</v>
      </c>
      <c r="F36" s="90" t="s">
        <v>479</v>
      </c>
      <c r="G36" s="90" t="s">
        <v>76</v>
      </c>
      <c r="H36" s="106">
        <v>8.7881163439220682</v>
      </c>
      <c r="I36" s="107">
        <v>76783.009006230001</v>
      </c>
      <c r="J36" s="107">
        <v>7.8374291974435753E-2</v>
      </c>
      <c r="K36" s="107">
        <v>8.4362534663553257E-2</v>
      </c>
      <c r="L36" s="107">
        <v>0.73021545490084616</v>
      </c>
      <c r="M36" s="106">
        <v>485.53273919924408</v>
      </c>
      <c r="N36" s="106">
        <v>217.22315321884619</v>
      </c>
      <c r="O36" s="106">
        <v>5.8025534679665283</v>
      </c>
      <c r="P36" s="106">
        <v>105.46895259980001</v>
      </c>
      <c r="Q36" s="107">
        <v>66</v>
      </c>
      <c r="R36" s="107">
        <v>4845</v>
      </c>
      <c r="S36" s="107">
        <v>0.53665008595282693</v>
      </c>
      <c r="T36" s="106">
        <v>3475449</v>
      </c>
      <c r="U36" s="106">
        <v>5472530</v>
      </c>
      <c r="V36" s="106">
        <v>7.1828165224119236E-2</v>
      </c>
      <c r="W36" s="107">
        <v>0.14045917744549899</v>
      </c>
      <c r="X36" s="107">
        <v>0.26370833395677901</v>
      </c>
      <c r="Y36" s="107">
        <v>148894.16487981001</v>
      </c>
    </row>
    <row r="37" spans="1:25">
      <c r="A37" s="88" t="s">
        <v>2005</v>
      </c>
      <c r="B37" s="89" t="s">
        <v>2006</v>
      </c>
      <c r="C37" s="89" t="s">
        <v>190</v>
      </c>
      <c r="D37" s="89" t="s">
        <v>191</v>
      </c>
      <c r="E37" s="90" t="s">
        <v>27</v>
      </c>
      <c r="F37" s="90" t="s">
        <v>224</v>
      </c>
      <c r="G37" s="90" t="s">
        <v>52</v>
      </c>
      <c r="H37" s="106">
        <v>10.039678926230957</v>
      </c>
      <c r="I37" s="107">
        <v>488613.73184031999</v>
      </c>
      <c r="J37" s="107">
        <v>0.18875375873130434</v>
      </c>
      <c r="K37" s="107">
        <v>0.1065538323003057</v>
      </c>
      <c r="L37" s="107">
        <v>0.66517933543946295</v>
      </c>
      <c r="M37" s="106">
        <v>671.4222422117374</v>
      </c>
      <c r="N37" s="106">
        <v>1959.0413840488691</v>
      </c>
      <c r="O37" s="106">
        <v>11.072785652948422</v>
      </c>
      <c r="P37" s="106">
        <v>1315.3439586637001</v>
      </c>
      <c r="Q37" s="107">
        <v>323</v>
      </c>
      <c r="R37" s="107">
        <v>14571</v>
      </c>
      <c r="S37" s="107">
        <v>0.46362117349263188</v>
      </c>
      <c r="T37" s="106">
        <v>29700261</v>
      </c>
      <c r="U37" s="106">
        <v>34834734</v>
      </c>
      <c r="V37" s="106">
        <v>2.1609544946423198E-2</v>
      </c>
      <c r="W37" s="107">
        <v>0.13985869770127801</v>
      </c>
      <c r="X37" s="107">
        <v>0.35283330377565797</v>
      </c>
      <c r="Y37" s="107">
        <v>922468.25182812498</v>
      </c>
    </row>
    <row r="38" spans="1:25">
      <c r="A38" s="88" t="s">
        <v>1497</v>
      </c>
      <c r="B38" s="89" t="s">
        <v>1498</v>
      </c>
      <c r="C38" s="89" t="s">
        <v>26</v>
      </c>
      <c r="D38" s="89" t="s">
        <v>191</v>
      </c>
      <c r="E38" s="90" t="s">
        <v>27</v>
      </c>
      <c r="F38" s="90" t="s">
        <v>512</v>
      </c>
      <c r="G38" s="90" t="s">
        <v>32</v>
      </c>
      <c r="H38" s="106">
        <v>13.211513948697828</v>
      </c>
      <c r="I38" s="107">
        <v>124551.70755259</v>
      </c>
      <c r="J38" s="107">
        <v>0.35217391327187686</v>
      </c>
      <c r="K38" s="107">
        <v>0.10396717767239254</v>
      </c>
      <c r="L38" s="107">
        <v>0.47604588529205627</v>
      </c>
      <c r="M38" s="106">
        <v>375.82574111998838</v>
      </c>
      <c r="N38" s="106">
        <v>614.29455439316598</v>
      </c>
      <c r="O38" s="106">
        <v>8.6190656272115351</v>
      </c>
      <c r="P38" s="106">
        <v>230.86770617080001</v>
      </c>
      <c r="Q38" s="107">
        <v>121</v>
      </c>
      <c r="R38" s="107">
        <v>4105</v>
      </c>
      <c r="S38" s="107">
        <v>0.42250165096957892</v>
      </c>
      <c r="T38" s="106">
        <v>58902430</v>
      </c>
      <c r="U38" s="106">
        <v>55417229</v>
      </c>
      <c r="V38" s="106">
        <v>-7.3961316196971836E-3</v>
      </c>
      <c r="W38" s="107">
        <v>0.136653433268207</v>
      </c>
      <c r="X38" s="107">
        <v>0.51140183473529999</v>
      </c>
      <c r="Y38" s="107">
        <v>216549.194069483</v>
      </c>
    </row>
    <row r="39" spans="1:25">
      <c r="A39" s="88" t="s">
        <v>2262</v>
      </c>
      <c r="B39" s="89" t="s">
        <v>2263</v>
      </c>
      <c r="C39" s="89" t="s">
        <v>26</v>
      </c>
      <c r="D39" s="89" t="s">
        <v>191</v>
      </c>
      <c r="E39" s="90" t="s">
        <v>27</v>
      </c>
      <c r="F39" s="90" t="s">
        <v>1104</v>
      </c>
      <c r="G39" s="90" t="s">
        <v>32</v>
      </c>
      <c r="H39" s="106">
        <v>17.333621435460902</v>
      </c>
      <c r="I39" s="107">
        <v>148295.48275952999</v>
      </c>
      <c r="J39" s="107">
        <v>0.33690561873752889</v>
      </c>
      <c r="K39" s="107">
        <v>5.1104031792114576E-2</v>
      </c>
      <c r="L39" s="107">
        <v>0.57982904990418016</v>
      </c>
      <c r="M39" s="106">
        <v>1027.724297172924</v>
      </c>
      <c r="N39" s="106">
        <v>125.2892702453687</v>
      </c>
      <c r="O39" s="106">
        <v>3.5766458488986417</v>
      </c>
      <c r="P39" s="106">
        <v>128.7628272062</v>
      </c>
      <c r="Q39" s="107">
        <v>69</v>
      </c>
      <c r="R39" s="107">
        <v>2922</v>
      </c>
      <c r="S39" s="107">
        <v>0.45439747564412269</v>
      </c>
      <c r="T39" s="106">
        <v>48925565</v>
      </c>
      <c r="U39" s="106">
        <v>46271844</v>
      </c>
      <c r="V39" s="106">
        <v>-6.7799957956540717E-3</v>
      </c>
      <c r="W39" s="107">
        <v>0.133790295758411</v>
      </c>
      <c r="X39" s="107">
        <v>0.30386180699820398</v>
      </c>
      <c r="Y39" s="107">
        <v>271501.51725242299</v>
      </c>
    </row>
    <row r="40" spans="1:25">
      <c r="A40" s="88" t="s">
        <v>1947</v>
      </c>
      <c r="B40" s="89" t="s">
        <v>1948</v>
      </c>
      <c r="C40" s="89" t="s">
        <v>574</v>
      </c>
      <c r="D40" s="89" t="s">
        <v>191</v>
      </c>
      <c r="E40" s="90" t="s">
        <v>27</v>
      </c>
      <c r="F40" s="90" t="s">
        <v>203</v>
      </c>
      <c r="G40" s="90" t="s">
        <v>42</v>
      </c>
      <c r="H40" s="106">
        <v>11.60741002319461</v>
      </c>
      <c r="I40" s="107">
        <v>80476.650986270004</v>
      </c>
      <c r="J40" s="107">
        <v>8.9111738722496101E-2</v>
      </c>
      <c r="K40" s="107">
        <v>9.6100297328966341E-2</v>
      </c>
      <c r="L40" s="107">
        <v>0.7629648026546918</v>
      </c>
      <c r="M40" s="106">
        <v>1073.036804699047</v>
      </c>
      <c r="N40" s="106">
        <v>213.21587766598671</v>
      </c>
      <c r="O40" s="106">
        <v>11.597321739574303</v>
      </c>
      <c r="P40" s="106">
        <v>228.78848408179999</v>
      </c>
      <c r="Q40" s="107">
        <v>163</v>
      </c>
      <c r="R40" s="107">
        <v>3346</v>
      </c>
      <c r="S40" s="107">
        <v>0.35280074332561107</v>
      </c>
      <c r="T40" s="106">
        <v>3379174</v>
      </c>
      <c r="U40" s="106">
        <v>4107021</v>
      </c>
      <c r="V40" s="106">
        <v>2.6923998290706547E-2</v>
      </c>
      <c r="W40" s="107">
        <v>0.133301826780969</v>
      </c>
      <c r="X40" s="107">
        <v>0.34977383365442</v>
      </c>
      <c r="Y40" s="107">
        <v>163166.70958020599</v>
      </c>
    </row>
    <row r="41" spans="1:25">
      <c r="A41" s="88" t="s">
        <v>1825</v>
      </c>
      <c r="B41" s="89" t="s">
        <v>1826</v>
      </c>
      <c r="C41" s="89" t="s">
        <v>190</v>
      </c>
      <c r="D41" s="89" t="s">
        <v>191</v>
      </c>
      <c r="E41" s="90" t="s">
        <v>27</v>
      </c>
      <c r="F41" s="90" t="s">
        <v>102</v>
      </c>
      <c r="G41" s="90" t="s">
        <v>61</v>
      </c>
      <c r="H41" s="106">
        <v>9.1017420220720613</v>
      </c>
      <c r="I41" s="107">
        <v>215608.02751603999</v>
      </c>
      <c r="J41" s="107">
        <v>0.21902813090772694</v>
      </c>
      <c r="K41" s="107">
        <v>0.22051347162040599</v>
      </c>
      <c r="L41" s="107">
        <v>0.51815219675440349</v>
      </c>
      <c r="M41" s="106">
        <v>338.77295308556199</v>
      </c>
      <c r="N41" s="106">
        <v>2040.1671061953959</v>
      </c>
      <c r="O41" s="106">
        <v>13.429555861230233</v>
      </c>
      <c r="P41" s="106">
        <v>691.15343535379998</v>
      </c>
      <c r="Q41" s="107">
        <v>189</v>
      </c>
      <c r="R41" s="107">
        <v>6111</v>
      </c>
      <c r="S41" s="107">
        <v>0.41567984137569591</v>
      </c>
      <c r="T41" s="106">
        <v>19517588</v>
      </c>
      <c r="U41" s="106">
        <v>25297215</v>
      </c>
      <c r="V41" s="106">
        <v>3.7015504938417598E-2</v>
      </c>
      <c r="W41" s="107">
        <v>0.13326165103541299</v>
      </c>
      <c r="X41" s="107">
        <v>0.319280486313542</v>
      </c>
      <c r="Y41" s="107">
        <v>414600.98997604201</v>
      </c>
    </row>
    <row r="42" spans="1:25">
      <c r="A42" s="88" t="s">
        <v>1919</v>
      </c>
      <c r="B42" s="89" t="s">
        <v>1920</v>
      </c>
      <c r="C42" s="89" t="s">
        <v>190</v>
      </c>
      <c r="D42" s="89" t="s">
        <v>191</v>
      </c>
      <c r="E42" s="90" t="s">
        <v>27</v>
      </c>
      <c r="F42" s="90" t="s">
        <v>115</v>
      </c>
      <c r="G42" s="90" t="s">
        <v>48</v>
      </c>
      <c r="H42" s="106">
        <v>8.4935863920628236</v>
      </c>
      <c r="I42" s="107">
        <v>192499.88761649001</v>
      </c>
      <c r="J42" s="107">
        <v>0.19323203762672536</v>
      </c>
      <c r="K42" s="107">
        <v>0.20764468062097682</v>
      </c>
      <c r="L42" s="107">
        <v>0.55393935168866837</v>
      </c>
      <c r="M42" s="106">
        <v>546.40010902109952</v>
      </c>
      <c r="N42" s="106">
        <v>969.3793793135028</v>
      </c>
      <c r="O42" s="106">
        <v>11.78382956919206</v>
      </c>
      <c r="P42" s="106">
        <v>529.66899853970006</v>
      </c>
      <c r="Q42" s="107">
        <v>111</v>
      </c>
      <c r="R42" s="107">
        <v>4877</v>
      </c>
      <c r="S42" s="107">
        <v>0.45976510448839281</v>
      </c>
      <c r="T42" s="106">
        <v>8657764</v>
      </c>
      <c r="U42" s="106">
        <v>9501231</v>
      </c>
      <c r="V42" s="106">
        <v>1.2177898935568121E-2</v>
      </c>
      <c r="W42" s="107">
        <v>0.130844077643721</v>
      </c>
      <c r="X42" s="107">
        <v>0.36399849507320703</v>
      </c>
      <c r="Y42" s="107">
        <v>368433.46883303398</v>
      </c>
    </row>
    <row r="43" spans="1:25">
      <c r="A43" s="88" t="s">
        <v>1253</v>
      </c>
      <c r="B43" s="89" t="s">
        <v>1254</v>
      </c>
      <c r="C43" s="89" t="s">
        <v>190</v>
      </c>
      <c r="D43" s="89" t="s">
        <v>191</v>
      </c>
      <c r="E43" s="90" t="s">
        <v>27</v>
      </c>
      <c r="F43" s="90" t="s">
        <v>42</v>
      </c>
      <c r="G43" s="90" t="s">
        <v>32</v>
      </c>
      <c r="H43" s="106">
        <v>10.100841058265582</v>
      </c>
      <c r="I43" s="107">
        <v>3300753.7652028599</v>
      </c>
      <c r="J43" s="107">
        <v>0.52966078643601677</v>
      </c>
      <c r="K43" s="107">
        <v>0.14262677062056361</v>
      </c>
      <c r="L43" s="107">
        <v>0.25713022109997913</v>
      </c>
      <c r="M43" s="106">
        <v>2455.6687518057752</v>
      </c>
      <c r="N43" s="106">
        <v>1372.383389204065</v>
      </c>
      <c r="O43" s="106">
        <v>4.7441067174681564</v>
      </c>
      <c r="P43" s="106">
        <v>3370.1190043657002</v>
      </c>
      <c r="Q43" s="107">
        <v>4498</v>
      </c>
      <c r="R43" s="107">
        <v>75646</v>
      </c>
      <c r="S43" s="107">
        <v>0.32610115015388602</v>
      </c>
      <c r="T43" s="106">
        <v>1379424918</v>
      </c>
      <c r="U43" s="106">
        <v>1372063927</v>
      </c>
      <c r="V43" s="106">
        <v>-6.6703440179554589E-4</v>
      </c>
      <c r="W43" s="107">
        <v>0.12765141733423702</v>
      </c>
      <c r="X43" s="107">
        <v>0.462082087350356</v>
      </c>
      <c r="Y43" s="107">
        <v>5773771.3369379602</v>
      </c>
    </row>
    <row r="44" spans="1:25">
      <c r="A44" s="88" t="s">
        <v>1149</v>
      </c>
      <c r="B44" s="89" t="s">
        <v>1150</v>
      </c>
      <c r="C44" s="89" t="s">
        <v>190</v>
      </c>
      <c r="D44" s="89" t="s">
        <v>191</v>
      </c>
      <c r="E44" s="90" t="s">
        <v>27</v>
      </c>
      <c r="F44" s="90" t="s">
        <v>198</v>
      </c>
      <c r="G44" s="90" t="s">
        <v>33</v>
      </c>
      <c r="H44" s="106">
        <v>9.2945443767936187</v>
      </c>
      <c r="I44" s="107">
        <v>209272.72295261</v>
      </c>
      <c r="J44" s="107">
        <v>0.15112778900068091</v>
      </c>
      <c r="K44" s="107">
        <v>0.15418038466449641</v>
      </c>
      <c r="L44" s="107">
        <v>0.62633996599060959</v>
      </c>
      <c r="M44" s="106">
        <v>439.20183041343631</v>
      </c>
      <c r="N44" s="106">
        <v>960.54728132262369</v>
      </c>
      <c r="O44" s="106">
        <v>8.3123647686128397</v>
      </c>
      <c r="P44" s="106">
        <v>421.8741241555</v>
      </c>
      <c r="Q44" s="107">
        <v>94</v>
      </c>
      <c r="R44" s="107">
        <v>7314</v>
      </c>
      <c r="S44" s="107">
        <v>0.54561993399112185</v>
      </c>
      <c r="T44" s="106">
        <v>8150686</v>
      </c>
      <c r="U44" s="106">
        <v>10558820</v>
      </c>
      <c r="V44" s="106">
        <v>3.6931461965287342E-2</v>
      </c>
      <c r="W44" s="107">
        <v>0.126619744851482</v>
      </c>
      <c r="X44" s="107">
        <v>0.35952856870550298</v>
      </c>
      <c r="Y44" s="107">
        <v>402773.43479184998</v>
      </c>
    </row>
    <row r="45" spans="1:25">
      <c r="A45" s="88" t="s">
        <v>2491</v>
      </c>
      <c r="B45" s="89" t="s">
        <v>2492</v>
      </c>
      <c r="C45" s="89" t="s">
        <v>190</v>
      </c>
      <c r="D45" s="89" t="s">
        <v>191</v>
      </c>
      <c r="E45" s="90" t="s">
        <v>27</v>
      </c>
      <c r="F45" s="90" t="s">
        <v>187</v>
      </c>
      <c r="G45" s="90" t="s">
        <v>29</v>
      </c>
      <c r="H45" s="106">
        <v>9.1923912445997971</v>
      </c>
      <c r="I45" s="107">
        <v>87079.555362750005</v>
      </c>
      <c r="J45" s="107">
        <v>0.12671651405801951</v>
      </c>
      <c r="K45" s="107">
        <v>0.11634743312520335</v>
      </c>
      <c r="L45" s="107">
        <v>0.71708546569762843</v>
      </c>
      <c r="M45" s="106">
        <v>215.3145860155083</v>
      </c>
      <c r="N45" s="106">
        <v>852.55866617376773</v>
      </c>
      <c r="O45" s="106">
        <v>8.6621515789496044</v>
      </c>
      <c r="P45" s="106">
        <v>183.56831626109999</v>
      </c>
      <c r="Q45" s="107">
        <v>23</v>
      </c>
      <c r="R45" s="107">
        <v>2619</v>
      </c>
      <c r="S45" s="107">
        <v>0.60561259495038744</v>
      </c>
      <c r="T45" s="106">
        <v>1692115</v>
      </c>
      <c r="U45" s="106">
        <v>2622250</v>
      </c>
      <c r="V45" s="106">
        <v>6.8710977090800568E-2</v>
      </c>
      <c r="W45" s="107">
        <v>0.12642968411601901</v>
      </c>
      <c r="X45" s="107">
        <v>0.36323903039029604</v>
      </c>
      <c r="Y45" s="107">
        <v>176888.7898037</v>
      </c>
    </row>
    <row r="46" spans="1:25">
      <c r="A46" s="88" t="s">
        <v>1385</v>
      </c>
      <c r="B46" s="89" t="s">
        <v>1386</v>
      </c>
      <c r="C46" s="89" t="s">
        <v>190</v>
      </c>
      <c r="D46" s="89" t="s">
        <v>191</v>
      </c>
      <c r="E46" s="90" t="s">
        <v>27</v>
      </c>
      <c r="F46" s="90" t="s">
        <v>136</v>
      </c>
      <c r="G46" s="90" t="s">
        <v>61</v>
      </c>
      <c r="H46" s="106">
        <v>9.6379507669194986</v>
      </c>
      <c r="I46" s="107">
        <v>100814.28001543001</v>
      </c>
      <c r="J46" s="107">
        <v>0.16986993210980533</v>
      </c>
      <c r="K46" s="107">
        <v>0.16425042865004455</v>
      </c>
      <c r="L46" s="107">
        <v>0.62740208715500601</v>
      </c>
      <c r="M46" s="106">
        <v>143.84043905215199</v>
      </c>
      <c r="N46" s="106">
        <v>1886.722714216251</v>
      </c>
      <c r="O46" s="106">
        <v>10.542904898858639</v>
      </c>
      <c r="P46" s="106">
        <v>271.38702358249998</v>
      </c>
      <c r="Q46" s="107">
        <v>45</v>
      </c>
      <c r="R46" s="107">
        <v>3265</v>
      </c>
      <c r="S46" s="107">
        <v>0.53485398877254209</v>
      </c>
      <c r="T46" s="106">
        <v>7974307</v>
      </c>
      <c r="U46" s="106">
        <v>9331762</v>
      </c>
      <c r="V46" s="106">
        <v>2.1278573172565339E-2</v>
      </c>
      <c r="W46" s="107">
        <v>0.12537480010025301</v>
      </c>
      <c r="X46" s="107">
        <v>0.361278672065796</v>
      </c>
      <c r="Y46" s="107">
        <v>219337.158617843</v>
      </c>
    </row>
    <row r="47" spans="1:25">
      <c r="A47" s="88" t="s">
        <v>2545</v>
      </c>
      <c r="B47" s="89" t="s">
        <v>2546</v>
      </c>
      <c r="C47" s="89" t="s">
        <v>190</v>
      </c>
      <c r="D47" s="89" t="s">
        <v>191</v>
      </c>
      <c r="E47" s="90" t="s">
        <v>27</v>
      </c>
      <c r="F47" s="90" t="s">
        <v>118</v>
      </c>
      <c r="G47" s="90" t="s">
        <v>61</v>
      </c>
      <c r="H47" s="106">
        <v>10.787569617193226</v>
      </c>
      <c r="I47" s="107">
        <v>96604.538815969994</v>
      </c>
      <c r="J47" s="107">
        <v>0.1723029709432071</v>
      </c>
      <c r="K47" s="107">
        <v>0.1088033598828424</v>
      </c>
      <c r="L47" s="107">
        <v>0.68258718899850579</v>
      </c>
      <c r="M47" s="106">
        <v>323.41808715545778</v>
      </c>
      <c r="N47" s="106">
        <v>741.20707798963167</v>
      </c>
      <c r="O47" s="106">
        <v>10.468158173157962</v>
      </c>
      <c r="P47" s="106">
        <v>239.7197753495</v>
      </c>
      <c r="Q47" s="107">
        <v>78</v>
      </c>
      <c r="R47" s="107">
        <v>3219</v>
      </c>
      <c r="S47" s="107">
        <v>0.45064998347996421</v>
      </c>
      <c r="T47" s="106">
        <v>7301569</v>
      </c>
      <c r="U47" s="106">
        <v>9730695</v>
      </c>
      <c r="V47" s="106">
        <v>4.1585685213684893E-2</v>
      </c>
      <c r="W47" s="107">
        <v>0.12349882441701199</v>
      </c>
      <c r="X47" s="107">
        <v>0.312406547840267</v>
      </c>
      <c r="Y47" s="107">
        <v>186299.98757342901</v>
      </c>
    </row>
    <row r="48" spans="1:25">
      <c r="A48" s="88" t="s">
        <v>870</v>
      </c>
      <c r="B48" s="89" t="s">
        <v>871</v>
      </c>
      <c r="C48" s="89" t="s">
        <v>190</v>
      </c>
      <c r="D48" s="89" t="s">
        <v>191</v>
      </c>
      <c r="E48" s="90" t="s">
        <v>27</v>
      </c>
      <c r="F48" s="90" t="s">
        <v>333</v>
      </c>
      <c r="G48" s="90" t="s">
        <v>48</v>
      </c>
      <c r="H48" s="106">
        <v>9.0133659048561316</v>
      </c>
      <c r="I48" s="107">
        <v>622414.25142165995</v>
      </c>
      <c r="J48" s="107">
        <v>0.29785964046590335</v>
      </c>
      <c r="K48" s="107">
        <v>0.16825458020478998</v>
      </c>
      <c r="L48" s="107">
        <v>0.48475219786587026</v>
      </c>
      <c r="M48" s="106">
        <v>537.32888371669435</v>
      </c>
      <c r="N48" s="106">
        <v>2429.442843829207</v>
      </c>
      <c r="O48" s="106">
        <v>9.2349483028472914</v>
      </c>
      <c r="P48" s="106">
        <v>1305.4098113283001</v>
      </c>
      <c r="Q48" s="107">
        <v>321</v>
      </c>
      <c r="R48" s="107">
        <v>18413</v>
      </c>
      <c r="S48" s="107">
        <v>0.49920821079861666</v>
      </c>
      <c r="T48" s="106">
        <v>43400667</v>
      </c>
      <c r="U48" s="106">
        <v>55745806</v>
      </c>
      <c r="V48" s="106">
        <v>3.555572947761379E-2</v>
      </c>
      <c r="W48" s="107">
        <v>0.12266240483290099</v>
      </c>
      <c r="X48" s="107">
        <v>0.38695692144059601</v>
      </c>
      <c r="Y48" s="107">
        <v>1139309.67684505</v>
      </c>
    </row>
    <row r="49" spans="1:25">
      <c r="A49" s="88" t="s">
        <v>1411</v>
      </c>
      <c r="B49" s="89" t="s">
        <v>1412</v>
      </c>
      <c r="C49" s="89" t="s">
        <v>574</v>
      </c>
      <c r="D49" s="89" t="s">
        <v>191</v>
      </c>
      <c r="E49" s="90" t="s">
        <v>27</v>
      </c>
      <c r="F49" s="90" t="s">
        <v>512</v>
      </c>
      <c r="G49" s="90" t="s">
        <v>32</v>
      </c>
      <c r="H49" s="106">
        <v>22.348974699827174</v>
      </c>
      <c r="I49" s="107">
        <v>180891.02147581999</v>
      </c>
      <c r="J49" s="107">
        <v>0.32712229782758911</v>
      </c>
      <c r="K49" s="107">
        <v>5.8355634153025339E-2</v>
      </c>
      <c r="L49" s="107">
        <v>0.57164338101829082</v>
      </c>
      <c r="M49" s="106">
        <v>1526.3383717292991</v>
      </c>
      <c r="N49" s="106">
        <v>148.85268911507549</v>
      </c>
      <c r="O49" s="106">
        <v>5.3096914000458062</v>
      </c>
      <c r="P49" s="106">
        <v>227.19957113140001</v>
      </c>
      <c r="Q49" s="107">
        <v>171</v>
      </c>
      <c r="R49" s="107">
        <v>5878</v>
      </c>
      <c r="S49" s="107">
        <v>0.42437173537869993</v>
      </c>
      <c r="T49" s="106">
        <v>36870592</v>
      </c>
      <c r="U49" s="106">
        <v>42478958</v>
      </c>
      <c r="V49" s="106">
        <v>1.9013683045826874E-2</v>
      </c>
      <c r="W49" s="107">
        <v>0.122641300778266</v>
      </c>
      <c r="X49" s="107">
        <v>0.33215274285421897</v>
      </c>
      <c r="Y49" s="107">
        <v>324906.57510238898</v>
      </c>
    </row>
    <row r="50" spans="1:25">
      <c r="A50" s="88" t="s">
        <v>1185</v>
      </c>
      <c r="B50" s="89" t="s">
        <v>1186</v>
      </c>
      <c r="C50" s="89" t="s">
        <v>574</v>
      </c>
      <c r="D50" s="89" t="s">
        <v>191</v>
      </c>
      <c r="E50" s="90" t="s">
        <v>27</v>
      </c>
      <c r="F50" s="90" t="s">
        <v>229</v>
      </c>
      <c r="G50" s="90" t="s">
        <v>62</v>
      </c>
      <c r="H50" s="106">
        <v>10.770189845029851</v>
      </c>
      <c r="I50" s="107">
        <v>127839.47628012</v>
      </c>
      <c r="J50" s="107">
        <v>0.11209470156260679</v>
      </c>
      <c r="K50" s="107">
        <v>0.140879619150479</v>
      </c>
      <c r="L50" s="107">
        <v>0.69737780247824643</v>
      </c>
      <c r="M50" s="106">
        <v>677.67496184460936</v>
      </c>
      <c r="N50" s="106">
        <v>699.33263403344881</v>
      </c>
      <c r="O50" s="106">
        <v>15.456423358303681</v>
      </c>
      <c r="P50" s="106">
        <v>473.92021608530001</v>
      </c>
      <c r="Q50" s="107">
        <v>68</v>
      </c>
      <c r="R50" s="107">
        <v>3868</v>
      </c>
      <c r="S50" s="107">
        <v>0.49795151059173492</v>
      </c>
      <c r="T50" s="106">
        <v>5770883</v>
      </c>
      <c r="U50" s="106">
        <v>7248466</v>
      </c>
      <c r="V50" s="106">
        <v>3.200513249012326E-2</v>
      </c>
      <c r="W50" s="107">
        <v>0.12254225297463099</v>
      </c>
      <c r="X50" s="107">
        <v>0.38886223018426797</v>
      </c>
      <c r="Y50" s="107">
        <v>247337.89828733401</v>
      </c>
    </row>
    <row r="51" spans="1:25">
      <c r="A51" s="88" t="s">
        <v>1673</v>
      </c>
      <c r="B51" s="89" t="s">
        <v>1674</v>
      </c>
      <c r="C51" s="89" t="s">
        <v>26</v>
      </c>
      <c r="D51" s="89" t="s">
        <v>191</v>
      </c>
      <c r="E51" s="90" t="s">
        <v>27</v>
      </c>
      <c r="F51" s="90" t="s">
        <v>328</v>
      </c>
      <c r="G51" s="90" t="s">
        <v>32</v>
      </c>
      <c r="H51" s="106">
        <v>14.253684395775629</v>
      </c>
      <c r="I51" s="107">
        <v>147130.80303039</v>
      </c>
      <c r="J51" s="107">
        <v>0.2700044971130523</v>
      </c>
      <c r="K51" s="107">
        <v>8.0846915429415966E-2</v>
      </c>
      <c r="L51" s="107">
        <v>0.59388199195271107</v>
      </c>
      <c r="M51" s="106">
        <v>562.73566409161435</v>
      </c>
      <c r="N51" s="106">
        <v>644.99251356845627</v>
      </c>
      <c r="O51" s="106">
        <v>11.483686649532059</v>
      </c>
      <c r="P51" s="106">
        <v>362.96029045709997</v>
      </c>
      <c r="Q51" s="107">
        <v>119</v>
      </c>
      <c r="R51" s="107">
        <v>5454</v>
      </c>
      <c r="S51" s="107">
        <v>0.46594209936964481</v>
      </c>
      <c r="T51" s="106">
        <v>5394357</v>
      </c>
      <c r="U51" s="106">
        <v>4471179</v>
      </c>
      <c r="V51" s="106">
        <v>-2.1392215976806874E-2</v>
      </c>
      <c r="W51" s="107">
        <v>0.12083148622486001</v>
      </c>
      <c r="X51" s="107">
        <v>0.43730383853210802</v>
      </c>
      <c r="Y51" s="107">
        <v>252806.36430337399</v>
      </c>
    </row>
    <row r="52" spans="1:25">
      <c r="A52" s="88" t="s">
        <v>1439</v>
      </c>
      <c r="B52" s="89" t="s">
        <v>1440</v>
      </c>
      <c r="C52" s="89" t="s">
        <v>26</v>
      </c>
      <c r="D52" s="89" t="s">
        <v>191</v>
      </c>
      <c r="E52" s="90" t="s">
        <v>27</v>
      </c>
      <c r="F52" s="90" t="s">
        <v>1104</v>
      </c>
      <c r="G52" s="90" t="s">
        <v>32</v>
      </c>
      <c r="H52" s="106">
        <v>15.487084812924332</v>
      </c>
      <c r="I52" s="107">
        <v>128640.94473733001</v>
      </c>
      <c r="J52" s="107">
        <v>0.38607687327002155</v>
      </c>
      <c r="K52" s="107">
        <v>5.3499130796206579E-2</v>
      </c>
      <c r="L52" s="107">
        <v>0.50833944048541868</v>
      </c>
      <c r="M52" s="106">
        <v>262.38516020356712</v>
      </c>
      <c r="N52" s="106">
        <v>486.85693632600271</v>
      </c>
      <c r="O52" s="106">
        <v>4.4622528262521959</v>
      </c>
      <c r="P52" s="106">
        <v>127.7440352341</v>
      </c>
      <c r="Q52" s="107">
        <v>35</v>
      </c>
      <c r="R52" s="107">
        <v>2809</v>
      </c>
      <c r="S52" s="107">
        <v>0.55041645666413497</v>
      </c>
      <c r="T52" s="106">
        <v>49401935</v>
      </c>
      <c r="U52" s="106">
        <v>49961637</v>
      </c>
      <c r="V52" s="106">
        <v>1.4161945276030179E-3</v>
      </c>
      <c r="W52" s="107">
        <v>0.114664194274733</v>
      </c>
      <c r="X52" s="107">
        <v>0.366847811174836</v>
      </c>
      <c r="Y52" s="107">
        <v>219433.18298400199</v>
      </c>
    </row>
    <row r="53" spans="1:25">
      <c r="A53" s="88" t="s">
        <v>1557</v>
      </c>
      <c r="B53" s="89" t="s">
        <v>1558</v>
      </c>
      <c r="C53" s="89" t="s">
        <v>26</v>
      </c>
      <c r="D53" s="89" t="s">
        <v>191</v>
      </c>
      <c r="E53" s="90" t="s">
        <v>27</v>
      </c>
      <c r="F53" s="90" t="s">
        <v>328</v>
      </c>
      <c r="G53" s="90" t="s">
        <v>32</v>
      </c>
      <c r="H53" s="106">
        <v>19.302567191745247</v>
      </c>
      <c r="I53" s="107">
        <v>153315.26309712001</v>
      </c>
      <c r="J53" s="107">
        <v>0.30748287125403334</v>
      </c>
      <c r="K53" s="107">
        <v>5.1119172999268214E-2</v>
      </c>
      <c r="L53" s="107">
        <v>0.60541937317350891</v>
      </c>
      <c r="M53" s="106">
        <v>669.38020485768106</v>
      </c>
      <c r="N53" s="106">
        <v>521.39310630274053</v>
      </c>
      <c r="O53" s="106">
        <v>9.7580473379568531</v>
      </c>
      <c r="P53" s="106">
        <v>349.0102243083</v>
      </c>
      <c r="Q53" s="107">
        <v>43</v>
      </c>
      <c r="R53" s="107">
        <v>3995</v>
      </c>
      <c r="S53" s="107">
        <v>0.57327569268144196</v>
      </c>
      <c r="T53" s="106">
        <v>38764028</v>
      </c>
      <c r="U53" s="106">
        <v>35543144</v>
      </c>
      <c r="V53" s="106">
        <v>-1.0386188452861503E-2</v>
      </c>
      <c r="W53" s="107">
        <v>0.11388939039487299</v>
      </c>
      <c r="X53" s="107">
        <v>0.31958312696407098</v>
      </c>
      <c r="Y53" s="107">
        <v>268208.20365813602</v>
      </c>
    </row>
    <row r="54" spans="1:25">
      <c r="A54" s="88" t="s">
        <v>1429</v>
      </c>
      <c r="B54" s="89" t="s">
        <v>1430</v>
      </c>
      <c r="C54" s="89" t="s">
        <v>26</v>
      </c>
      <c r="D54" s="89" t="s">
        <v>191</v>
      </c>
      <c r="E54" s="90" t="s">
        <v>27</v>
      </c>
      <c r="F54" s="90" t="s">
        <v>512</v>
      </c>
      <c r="G54" s="90" t="s">
        <v>32</v>
      </c>
      <c r="H54" s="106">
        <v>15.969075655945536</v>
      </c>
      <c r="I54" s="107">
        <v>105967.3719266</v>
      </c>
      <c r="J54" s="107">
        <v>0.26729209677851817</v>
      </c>
      <c r="K54" s="107">
        <v>7.5690769670174532E-2</v>
      </c>
      <c r="L54" s="107">
        <v>0.60956349016687861</v>
      </c>
      <c r="M54" s="106">
        <v>361.16295480829388</v>
      </c>
      <c r="N54" s="106">
        <v>717.82578662758658</v>
      </c>
      <c r="O54" s="106">
        <v>11.270800584990068</v>
      </c>
      <c r="P54" s="106">
        <v>259.25208213600001</v>
      </c>
      <c r="Q54" s="107">
        <v>334</v>
      </c>
      <c r="R54" s="107">
        <v>5687</v>
      </c>
      <c r="S54" s="107">
        <v>0.32774194737022477</v>
      </c>
      <c r="T54" s="106">
        <v>25141466</v>
      </c>
      <c r="U54" s="106">
        <v>21631250</v>
      </c>
      <c r="V54" s="106">
        <v>-1.7452323583676464E-2</v>
      </c>
      <c r="W54" s="107">
        <v>0.10977538503492701</v>
      </c>
      <c r="X54" s="107">
        <v>0.39527768520270501</v>
      </c>
      <c r="Y54" s="107">
        <v>178878.81870774599</v>
      </c>
    </row>
    <row r="55" spans="1:25">
      <c r="A55" s="88" t="s">
        <v>1102</v>
      </c>
      <c r="B55" s="89" t="s">
        <v>1103</v>
      </c>
      <c r="C55" s="89" t="s">
        <v>26</v>
      </c>
      <c r="D55" s="89" t="s">
        <v>191</v>
      </c>
      <c r="E55" s="90" t="s">
        <v>27</v>
      </c>
      <c r="F55" s="90" t="s">
        <v>1104</v>
      </c>
      <c r="G55" s="90" t="s">
        <v>32</v>
      </c>
      <c r="H55" s="106">
        <v>14.405501141322729</v>
      </c>
      <c r="I55" s="107">
        <v>82297.57837653</v>
      </c>
      <c r="J55" s="107">
        <v>0.38986917168172996</v>
      </c>
      <c r="K55" s="107">
        <v>5.7496486300251115E-2</v>
      </c>
      <c r="L55" s="107">
        <v>0.4951170082873349</v>
      </c>
      <c r="M55" s="106">
        <v>223.98761683678811</v>
      </c>
      <c r="N55" s="106">
        <v>280.13686323856012</v>
      </c>
      <c r="O55" s="106">
        <v>3.3927485676768772</v>
      </c>
      <c r="P55" s="106">
        <v>62.747188384899999</v>
      </c>
      <c r="Q55" s="107">
        <v>34</v>
      </c>
      <c r="R55" s="107">
        <v>1862</v>
      </c>
      <c r="S55" s="107">
        <v>0.49227916669249877</v>
      </c>
      <c r="T55" s="106">
        <v>21473824</v>
      </c>
      <c r="U55" s="106">
        <v>20087221</v>
      </c>
      <c r="V55" s="106">
        <v>-8.0714722724746189E-3</v>
      </c>
      <c r="W55" s="107">
        <v>0.10819066211551</v>
      </c>
      <c r="X55" s="107">
        <v>0.32953328293109402</v>
      </c>
      <c r="Y55" s="107">
        <v>146212.58914866301</v>
      </c>
    </row>
    <row r="56" spans="1:25">
      <c r="A56" s="88" t="s">
        <v>2161</v>
      </c>
      <c r="B56" s="89" t="s">
        <v>2162</v>
      </c>
      <c r="C56" s="89" t="s">
        <v>190</v>
      </c>
      <c r="D56" s="89" t="s">
        <v>191</v>
      </c>
      <c r="E56" s="90" t="s">
        <v>27</v>
      </c>
      <c r="F56" s="90" t="s">
        <v>133</v>
      </c>
      <c r="G56" s="90" t="s">
        <v>33</v>
      </c>
      <c r="H56" s="106">
        <v>9.3267992571487035</v>
      </c>
      <c r="I56" s="107">
        <v>374371.27311762999</v>
      </c>
      <c r="J56" s="107">
        <v>0.20390821099177736</v>
      </c>
      <c r="K56" s="107">
        <v>0.14164263605075963</v>
      </c>
      <c r="L56" s="107">
        <v>0.59826940604947432</v>
      </c>
      <c r="M56" s="106">
        <v>459.04631069040988</v>
      </c>
      <c r="N56" s="106">
        <v>2444.5498175014991</v>
      </c>
      <c r="O56" s="106">
        <v>13.71012723442286</v>
      </c>
      <c r="P56" s="106">
        <v>1122.1615750230001</v>
      </c>
      <c r="Q56" s="107">
        <v>164</v>
      </c>
      <c r="R56" s="107">
        <v>10988</v>
      </c>
      <c r="S56" s="107">
        <v>0.52267592184878597</v>
      </c>
      <c r="T56" s="106">
        <v>12096608</v>
      </c>
      <c r="U56" s="106">
        <v>16855293</v>
      </c>
      <c r="V56" s="106">
        <v>4.9173753915147125E-2</v>
      </c>
      <c r="W56" s="107">
        <v>0.107882964360068</v>
      </c>
      <c r="X56" s="107">
        <v>0.40518778718960002</v>
      </c>
      <c r="Y56" s="107">
        <v>654801.27724549395</v>
      </c>
    </row>
    <row r="57" spans="1:25">
      <c r="A57" s="88" t="s">
        <v>1971</v>
      </c>
      <c r="B57" s="89" t="s">
        <v>1972</v>
      </c>
      <c r="C57" s="89" t="s">
        <v>26</v>
      </c>
      <c r="D57" s="89" t="s">
        <v>191</v>
      </c>
      <c r="E57" s="90" t="s">
        <v>27</v>
      </c>
      <c r="F57" s="90" t="s">
        <v>328</v>
      </c>
      <c r="G57" s="90" t="s">
        <v>32</v>
      </c>
      <c r="H57" s="106">
        <v>18.699394491895028</v>
      </c>
      <c r="I57" s="107">
        <v>92030.906106519993</v>
      </c>
      <c r="J57" s="107">
        <v>0.26354580115420251</v>
      </c>
      <c r="K57" s="107">
        <v>5.0358845078475885E-2</v>
      </c>
      <c r="L57" s="107">
        <v>0.63964413598183101</v>
      </c>
      <c r="M57" s="106">
        <v>401.47570377256181</v>
      </c>
      <c r="N57" s="106">
        <v>314.00613214584507</v>
      </c>
      <c r="O57" s="106">
        <v>6.0910196111610384</v>
      </c>
      <c r="P57" s="106">
        <v>126.06583289220001</v>
      </c>
      <c r="Q57" s="107">
        <v>29</v>
      </c>
      <c r="R57" s="107">
        <v>2360</v>
      </c>
      <c r="S57" s="107">
        <v>0.55257075210771234</v>
      </c>
      <c r="T57" s="106">
        <v>16410357</v>
      </c>
      <c r="U57" s="106">
        <v>14940405</v>
      </c>
      <c r="V57" s="106">
        <v>-1.1196831366922731E-2</v>
      </c>
      <c r="W57" s="107">
        <v>0.107020798491358</v>
      </c>
      <c r="X57" s="107">
        <v>0.31222961018544099</v>
      </c>
      <c r="Y57" s="107">
        <v>160024.78494534001</v>
      </c>
    </row>
    <row r="58" spans="1:25">
      <c r="A58" s="88" t="s">
        <v>2495</v>
      </c>
      <c r="B58" s="89" t="s">
        <v>2496</v>
      </c>
      <c r="C58" s="89" t="s">
        <v>190</v>
      </c>
      <c r="D58" s="89" t="s">
        <v>191</v>
      </c>
      <c r="E58" s="90" t="s">
        <v>27</v>
      </c>
      <c r="F58" s="90" t="s">
        <v>555</v>
      </c>
      <c r="G58" s="90" t="s">
        <v>42</v>
      </c>
      <c r="H58" s="106">
        <v>9.8157029606961306</v>
      </c>
      <c r="I58" s="107">
        <v>380217.16154270002</v>
      </c>
      <c r="J58" s="107">
        <v>0.19284326775314584</v>
      </c>
      <c r="K58" s="107">
        <v>0.15992397711711717</v>
      </c>
      <c r="L58" s="107">
        <v>0.58492954038631284</v>
      </c>
      <c r="M58" s="106">
        <v>574.74738600978492</v>
      </c>
      <c r="N58" s="106">
        <v>1861.959301355058</v>
      </c>
      <c r="O58" s="106">
        <v>12.86966307223036</v>
      </c>
      <c r="P58" s="106">
        <v>1070.1562413104</v>
      </c>
      <c r="Q58" s="107">
        <v>321</v>
      </c>
      <c r="R58" s="107">
        <v>10546</v>
      </c>
      <c r="S58" s="107">
        <v>0.41794136916125013</v>
      </c>
      <c r="T58" s="106">
        <v>13525300</v>
      </c>
      <c r="U58" s="106">
        <v>25474494</v>
      </c>
      <c r="V58" s="106">
        <v>0.11043372420574775</v>
      </c>
      <c r="W58" s="107">
        <v>0.10548751382557599</v>
      </c>
      <c r="X58" s="107">
        <v>0.42038103750352901</v>
      </c>
      <c r="Y58" s="107">
        <v>671469.16628878796</v>
      </c>
    </row>
    <row r="59" spans="1:25">
      <c r="A59" s="88" t="s">
        <v>1655</v>
      </c>
      <c r="B59" s="89" t="s">
        <v>1656</v>
      </c>
      <c r="C59" s="89" t="s">
        <v>190</v>
      </c>
      <c r="D59" s="89" t="s">
        <v>191</v>
      </c>
      <c r="E59" s="90" t="s">
        <v>27</v>
      </c>
      <c r="F59" s="90" t="s">
        <v>124</v>
      </c>
      <c r="G59" s="90" t="s">
        <v>29</v>
      </c>
      <c r="H59" s="106">
        <v>11.142062839361769</v>
      </c>
      <c r="I59" s="107">
        <v>208378.87101278</v>
      </c>
      <c r="J59" s="107">
        <v>0.18218333182912627</v>
      </c>
      <c r="K59" s="107">
        <v>0.15086661446827745</v>
      </c>
      <c r="L59" s="107">
        <v>0.61851636064707038</v>
      </c>
      <c r="M59" s="106">
        <v>711.17186856615058</v>
      </c>
      <c r="N59" s="106">
        <v>901.06737862374155</v>
      </c>
      <c r="O59" s="106">
        <v>13.69675780599669</v>
      </c>
      <c r="P59" s="106">
        <v>640.81377135979994</v>
      </c>
      <c r="Q59" s="107">
        <v>117</v>
      </c>
      <c r="R59" s="107">
        <v>6416</v>
      </c>
      <c r="S59" s="107">
        <v>0.49247769503810446</v>
      </c>
      <c r="T59" s="106">
        <v>10341400</v>
      </c>
      <c r="U59" s="106">
        <v>16693178</v>
      </c>
      <c r="V59" s="106">
        <v>7.6776089310925014E-2</v>
      </c>
      <c r="W59" s="107">
        <v>0.102169804256595</v>
      </c>
      <c r="X59" s="107">
        <v>0.40266758832738098</v>
      </c>
      <c r="Y59" s="107">
        <v>374919.47518776299</v>
      </c>
    </row>
    <row r="60" spans="1:25">
      <c r="A60" s="88" t="s">
        <v>394</v>
      </c>
      <c r="B60" s="89" t="s">
        <v>395</v>
      </c>
      <c r="C60" s="89" t="s">
        <v>190</v>
      </c>
      <c r="D60" s="89" t="s">
        <v>191</v>
      </c>
      <c r="E60" s="90" t="s">
        <v>27</v>
      </c>
      <c r="F60" s="90" t="s">
        <v>61</v>
      </c>
      <c r="G60" s="90" t="s">
        <v>62</v>
      </c>
      <c r="H60" s="106">
        <v>10.517939408798311</v>
      </c>
      <c r="I60" s="107">
        <v>306902.98240583</v>
      </c>
      <c r="J60" s="107">
        <v>0.20459980712532555</v>
      </c>
      <c r="K60" s="107">
        <v>0.15403910051941533</v>
      </c>
      <c r="L60" s="107">
        <v>0.58439746194194353</v>
      </c>
      <c r="M60" s="106">
        <v>536.11455741394707</v>
      </c>
      <c r="N60" s="106">
        <v>1537.0755698227561</v>
      </c>
      <c r="O60" s="106">
        <v>12.15627846307822</v>
      </c>
      <c r="P60" s="106">
        <v>824.04858882730002</v>
      </c>
      <c r="Q60" s="107">
        <v>87</v>
      </c>
      <c r="R60" s="107">
        <v>8085</v>
      </c>
      <c r="S60" s="107">
        <v>0.57331642702342567</v>
      </c>
      <c r="T60" s="106">
        <v>11566900</v>
      </c>
      <c r="U60" s="106">
        <v>18304688</v>
      </c>
      <c r="V60" s="106">
        <v>7.2813242960516653E-2</v>
      </c>
      <c r="W60" s="107">
        <v>0.10100254232267501</v>
      </c>
      <c r="X60" s="107">
        <v>0.43905997365775401</v>
      </c>
      <c r="Y60" s="107">
        <v>539986.16098619998</v>
      </c>
    </row>
    <row r="61" spans="1:25">
      <c r="A61" s="88" t="s">
        <v>1917</v>
      </c>
      <c r="B61" s="89" t="s">
        <v>1918</v>
      </c>
      <c r="C61" s="89" t="s">
        <v>26</v>
      </c>
      <c r="D61" s="89" t="s">
        <v>191</v>
      </c>
      <c r="E61" s="90" t="s">
        <v>27</v>
      </c>
      <c r="F61" s="90" t="s">
        <v>269</v>
      </c>
      <c r="G61" s="90" t="s">
        <v>32</v>
      </c>
      <c r="H61" s="106">
        <v>18.318624825750593</v>
      </c>
      <c r="I61" s="107">
        <v>102543.8896198</v>
      </c>
      <c r="J61" s="107">
        <v>0.41381545872438269</v>
      </c>
      <c r="K61" s="107">
        <v>5.2909666709993697E-2</v>
      </c>
      <c r="L61" s="107">
        <v>0.49756949630676117</v>
      </c>
      <c r="M61" s="106">
        <v>290.25617411809532</v>
      </c>
      <c r="N61" s="106">
        <v>469.89126143109348</v>
      </c>
      <c r="O61" s="106">
        <v>5.9593837298351859</v>
      </c>
      <c r="P61" s="106">
        <v>136.3888397945</v>
      </c>
      <c r="Q61" s="107">
        <v>27</v>
      </c>
      <c r="R61" s="107">
        <v>2368</v>
      </c>
      <c r="S61" s="107">
        <v>0.56423425919353831</v>
      </c>
      <c r="T61" s="106">
        <v>10291707</v>
      </c>
      <c r="U61" s="106">
        <v>9350082</v>
      </c>
      <c r="V61" s="106">
        <v>-1.1436696069952243E-2</v>
      </c>
      <c r="W61" s="107">
        <v>8.6133363872423402E-2</v>
      </c>
      <c r="X61" s="107">
        <v>0.30797281362969303</v>
      </c>
      <c r="Y61" s="107">
        <v>178702.71138330401</v>
      </c>
    </row>
    <row r="62" spans="1:25">
      <c r="A62" s="88" t="s">
        <v>1437</v>
      </c>
      <c r="B62" s="89" t="s">
        <v>1438</v>
      </c>
      <c r="C62" s="89" t="s">
        <v>26</v>
      </c>
      <c r="D62" s="89" t="s">
        <v>191</v>
      </c>
      <c r="E62" s="90" t="s">
        <v>27</v>
      </c>
      <c r="F62" s="90" t="s">
        <v>1104</v>
      </c>
      <c r="G62" s="90" t="s">
        <v>32</v>
      </c>
      <c r="H62" s="106">
        <v>18.98081246316822</v>
      </c>
      <c r="I62" s="107">
        <v>94528.010397999999</v>
      </c>
      <c r="J62" s="107">
        <v>0.3756544894426479</v>
      </c>
      <c r="K62" s="107">
        <v>6.468988463190356E-2</v>
      </c>
      <c r="L62" s="107">
        <v>0.51856559341396158</v>
      </c>
      <c r="M62" s="106">
        <v>262.40719057169167</v>
      </c>
      <c r="N62" s="106">
        <v>583.68826398037163</v>
      </c>
      <c r="O62" s="106">
        <v>7.142910325181413</v>
      </c>
      <c r="P62" s="106">
        <v>153.1639975208</v>
      </c>
      <c r="Q62" s="107">
        <v>51</v>
      </c>
      <c r="R62" s="107">
        <v>2381</v>
      </c>
      <c r="S62" s="107">
        <v>0.468652070636703</v>
      </c>
      <c r="T62" s="106">
        <v>33180335</v>
      </c>
      <c r="U62" s="106">
        <v>36252852</v>
      </c>
      <c r="V62" s="106">
        <v>1.1575067732137123E-2</v>
      </c>
      <c r="W62" s="107">
        <v>7.9526647984065404E-2</v>
      </c>
      <c r="X62" s="107">
        <v>0.32468152152049001</v>
      </c>
      <c r="Y62" s="107">
        <v>162617.569932457</v>
      </c>
    </row>
    <row r="63" spans="1:25">
      <c r="A63" s="88" t="s">
        <v>2650</v>
      </c>
      <c r="B63" s="89" t="s">
        <v>2651</v>
      </c>
      <c r="C63" s="89" t="s">
        <v>26</v>
      </c>
      <c r="D63" s="89" t="s">
        <v>191</v>
      </c>
      <c r="E63" s="90" t="s">
        <v>2611</v>
      </c>
      <c r="F63" s="90" t="s">
        <v>2643</v>
      </c>
      <c r="G63" s="90" t="s">
        <v>300</v>
      </c>
      <c r="H63" s="106"/>
      <c r="I63" s="107">
        <v>71052.774444640003</v>
      </c>
      <c r="J63" s="107">
        <v>0.10330705272612653</v>
      </c>
      <c r="K63" s="107">
        <v>9.4539717044317795E-2</v>
      </c>
      <c r="L63" s="107">
        <v>0.74951938496649972</v>
      </c>
      <c r="M63" s="106"/>
      <c r="N63" s="106"/>
      <c r="O63" s="106"/>
      <c r="P63" s="106"/>
      <c r="Q63" s="107">
        <v>11</v>
      </c>
      <c r="R63" s="107">
        <v>3342</v>
      </c>
      <c r="S63" s="107">
        <v>0.77117460234921609</v>
      </c>
      <c r="T63" s="106"/>
      <c r="U63" s="106"/>
      <c r="V63" s="106"/>
      <c r="W63" s="107"/>
      <c r="X63" s="107"/>
      <c r="Y63" s="107"/>
    </row>
    <row r="64" spans="1:25">
      <c r="A64" s="88" t="s">
        <v>2644</v>
      </c>
      <c r="B64" s="89" t="s">
        <v>2645</v>
      </c>
      <c r="C64" s="89" t="s">
        <v>26</v>
      </c>
      <c r="D64" s="89" t="s">
        <v>191</v>
      </c>
      <c r="E64" s="90" t="s">
        <v>2611</v>
      </c>
      <c r="F64" s="90" t="s">
        <v>2643</v>
      </c>
      <c r="G64" s="90" t="s">
        <v>300</v>
      </c>
      <c r="H64" s="106"/>
      <c r="I64" s="107">
        <v>72447.702094940003</v>
      </c>
      <c r="J64" s="107">
        <v>4.9512174426861934E-2</v>
      </c>
      <c r="K64" s="107">
        <v>7.3732781447916854E-2</v>
      </c>
      <c r="L64" s="107">
        <v>0.81650057916373153</v>
      </c>
      <c r="M64" s="106"/>
      <c r="N64" s="106"/>
      <c r="O64" s="106"/>
      <c r="P64" s="106"/>
      <c r="Q64" s="107">
        <v>7</v>
      </c>
      <c r="R64" s="107">
        <v>2708</v>
      </c>
      <c r="S64" s="107">
        <v>0.81449201771760005</v>
      </c>
      <c r="T64" s="106"/>
      <c r="U64" s="106"/>
      <c r="V64" s="106"/>
      <c r="W64" s="107"/>
      <c r="X64" s="107"/>
      <c r="Y64" s="107"/>
    </row>
    <row r="65" spans="1:25">
      <c r="A65" s="88" t="s">
        <v>2641</v>
      </c>
      <c r="B65" s="89" t="s">
        <v>2642</v>
      </c>
      <c r="C65" s="89" t="s">
        <v>26</v>
      </c>
      <c r="D65" s="89" t="s">
        <v>191</v>
      </c>
      <c r="E65" s="90" t="s">
        <v>2611</v>
      </c>
      <c r="F65" s="90" t="s">
        <v>2643</v>
      </c>
      <c r="G65" s="90" t="s">
        <v>300</v>
      </c>
      <c r="H65" s="106"/>
      <c r="I65" s="107">
        <v>57647.115772980003</v>
      </c>
      <c r="J65" s="107">
        <v>4.1532227671001717E-2</v>
      </c>
      <c r="K65" s="107">
        <v>9.0335369221036757E-2</v>
      </c>
      <c r="L65" s="107">
        <v>0.79856708261607912</v>
      </c>
      <c r="M65" s="106"/>
      <c r="N65" s="106"/>
      <c r="O65" s="106"/>
      <c r="P65" s="106"/>
      <c r="Q65" s="107">
        <v>2</v>
      </c>
      <c r="R65" s="107">
        <v>2107</v>
      </c>
      <c r="S65" s="107">
        <v>1.0056883595818924</v>
      </c>
      <c r="T65" s="106"/>
      <c r="U65" s="106"/>
      <c r="V65" s="106"/>
      <c r="W65" s="107"/>
      <c r="X65" s="107"/>
      <c r="Y65" s="107"/>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6444-D196-4010-86D7-CD1F15B32C45}">
  <dimension ref="A1:BM65"/>
  <sheetViews>
    <sheetView zoomScale="70" zoomScaleNormal="70" workbookViewId="0">
      <selection activeCell="J15" sqref="J15"/>
    </sheetView>
  </sheetViews>
  <sheetFormatPr baseColWidth="10" defaultRowHeight="14.4"/>
  <cols>
    <col min="1" max="1" width="35.6640625" style="105" customWidth="1"/>
    <col min="2" max="2" width="52.109375" style="105" customWidth="1"/>
    <col min="3" max="3" width="29.109375" style="105" customWidth="1"/>
    <col min="4" max="4" width="24.33203125" style="105" customWidth="1"/>
    <col min="5" max="5" width="39.44140625" style="104" customWidth="1"/>
    <col min="6" max="6" width="17.88671875" style="104" customWidth="1"/>
    <col min="7" max="7" width="11.6640625" style="104" customWidth="1"/>
    <col min="8" max="8" width="22.109375" style="104" customWidth="1"/>
    <col min="9" max="9" width="32.6640625" style="104" customWidth="1"/>
    <col min="10" max="10" width="34.33203125" style="104" customWidth="1"/>
    <col min="11" max="11" width="38.33203125" style="104" customWidth="1"/>
    <col min="12" max="12" width="34.88671875" style="104" customWidth="1"/>
    <col min="13" max="13" width="24.33203125" style="104" customWidth="1"/>
    <col min="14" max="14" width="32.21875" style="104" customWidth="1"/>
    <col min="15" max="15" width="39.21875" style="104" customWidth="1"/>
    <col min="16" max="16" width="36.44140625" style="104" customWidth="1"/>
    <col min="17" max="17" width="37.21875" style="104" customWidth="1"/>
    <col min="18" max="18" width="50.6640625" style="104" customWidth="1"/>
    <col min="19" max="19" width="44.77734375" style="104" customWidth="1"/>
    <col min="20" max="20" width="45.5546875" style="104" customWidth="1"/>
    <col min="21" max="21" width="16.77734375" style="104" customWidth="1"/>
    <col min="22" max="22" width="33.33203125" style="104" customWidth="1"/>
    <col min="23" max="23" width="17.21875" style="104" customWidth="1"/>
    <col min="24" max="24" width="33.33203125" style="104" customWidth="1"/>
    <col min="25" max="25" width="17.21875" style="104" customWidth="1"/>
    <col min="26" max="26" width="11.77734375" style="104" customWidth="1"/>
    <col min="27" max="27" width="17.77734375" style="104" customWidth="1"/>
    <col min="28" max="28" width="27" style="104" customWidth="1"/>
    <col min="29" max="29" width="34.88671875" style="104" customWidth="1"/>
    <col min="30" max="30" width="32.6640625" style="104" customWidth="1"/>
    <col min="31" max="31" width="29.21875" style="104" customWidth="1"/>
    <col min="32" max="32" width="30.44140625" style="104" customWidth="1"/>
    <col min="33" max="33" width="34.33203125" style="104" customWidth="1"/>
    <col min="34" max="34" width="30" style="104" customWidth="1"/>
    <col min="35" max="35" width="38.6640625" style="104" customWidth="1"/>
    <col min="36" max="36" width="43.33203125" style="104" customWidth="1"/>
    <col min="37" max="37" width="25.109375" style="104" customWidth="1"/>
    <col min="38" max="38" width="29.88671875" style="104" customWidth="1"/>
    <col min="39" max="39" width="33.77734375" style="104" customWidth="1"/>
    <col min="40" max="40" width="39.5546875" style="104" customWidth="1"/>
    <col min="41" max="41" width="40.33203125" style="104" customWidth="1"/>
    <col min="42" max="42" width="42.21875" style="104" customWidth="1"/>
    <col min="43" max="16384" width="11.5546875" style="104"/>
  </cols>
  <sheetData>
    <row r="1" spans="1:65" s="97" customFormat="1" ht="153.6" customHeight="1">
      <c r="A1" s="96"/>
      <c r="B1" s="96"/>
      <c r="C1" s="96"/>
      <c r="D1" s="96"/>
      <c r="H1" s="59" t="s">
        <v>3192</v>
      </c>
      <c r="I1" s="59" t="s">
        <v>3193</v>
      </c>
      <c r="J1" s="59" t="s">
        <v>3194</v>
      </c>
      <c r="K1" s="59" t="s">
        <v>3195</v>
      </c>
      <c r="L1" s="59" t="s">
        <v>3237</v>
      </c>
      <c r="M1" s="59" t="s">
        <v>3196</v>
      </c>
      <c r="N1" s="63" t="s">
        <v>3079</v>
      </c>
      <c r="O1" s="63" t="s">
        <v>3081</v>
      </c>
      <c r="P1" s="63" t="s">
        <v>2807</v>
      </c>
      <c r="Q1" s="63" t="s">
        <v>2808</v>
      </c>
      <c r="R1" s="63" t="s">
        <v>3083</v>
      </c>
      <c r="S1" s="63" t="s">
        <v>3088</v>
      </c>
      <c r="T1" s="63" t="s">
        <v>3089</v>
      </c>
      <c r="U1" s="59" t="s">
        <v>3095</v>
      </c>
      <c r="V1" s="59" t="s">
        <v>2820</v>
      </c>
      <c r="W1" s="59" t="s">
        <v>3096</v>
      </c>
      <c r="X1" s="59" t="s">
        <v>2821</v>
      </c>
      <c r="Y1" s="59" t="s">
        <v>3097</v>
      </c>
      <c r="Z1" s="63" t="s">
        <v>3101</v>
      </c>
      <c r="AA1" s="63" t="s">
        <v>3102</v>
      </c>
      <c r="AB1" s="63" t="s">
        <v>3104</v>
      </c>
      <c r="AC1" s="59" t="s">
        <v>3238</v>
      </c>
      <c r="AD1" s="59" t="s">
        <v>3239</v>
      </c>
      <c r="AE1" s="59" t="s">
        <v>3110</v>
      </c>
      <c r="AF1" s="63" t="s">
        <v>3240</v>
      </c>
      <c r="AG1" s="63" t="s">
        <v>3109</v>
      </c>
      <c r="AH1" s="63" t="s">
        <v>3241</v>
      </c>
      <c r="AI1" s="63" t="s">
        <v>3115</v>
      </c>
      <c r="AJ1" s="63" t="s">
        <v>3211</v>
      </c>
      <c r="AK1" s="59" t="s">
        <v>2837</v>
      </c>
      <c r="AL1" s="59" t="s">
        <v>3122</v>
      </c>
      <c r="AM1" s="59" t="s">
        <v>3123</v>
      </c>
      <c r="AN1" s="59" t="s">
        <v>3124</v>
      </c>
      <c r="AO1" s="59" t="s">
        <v>3125</v>
      </c>
      <c r="AP1" s="59" t="s">
        <v>3126</v>
      </c>
    </row>
    <row r="2" spans="1:65" s="120" customFormat="1" ht="33" customHeight="1">
      <c r="A2" s="119"/>
      <c r="B2" s="119"/>
      <c r="C2" s="119"/>
      <c r="D2" s="119"/>
      <c r="H2" s="132" t="s">
        <v>2803</v>
      </c>
      <c r="I2" s="132" t="s">
        <v>2803</v>
      </c>
      <c r="J2" s="132" t="s">
        <v>2803</v>
      </c>
      <c r="K2" s="132" t="s">
        <v>2803</v>
      </c>
      <c r="L2" s="132" t="s">
        <v>2803</v>
      </c>
      <c r="M2" s="132"/>
      <c r="N2" s="133" t="s">
        <v>2803</v>
      </c>
      <c r="O2" s="133" t="s">
        <v>2668</v>
      </c>
      <c r="P2" s="133" t="s">
        <v>2803</v>
      </c>
      <c r="Q2" s="133" t="s">
        <v>2803</v>
      </c>
      <c r="R2" s="133" t="s">
        <v>2668</v>
      </c>
      <c r="S2" s="133" t="s">
        <v>2668</v>
      </c>
      <c r="T2" s="133" t="s">
        <v>2668</v>
      </c>
      <c r="U2" s="132" t="s">
        <v>2816</v>
      </c>
      <c r="V2" s="132"/>
      <c r="W2" s="132" t="s">
        <v>2816</v>
      </c>
      <c r="X2" s="132"/>
      <c r="Y2" s="132" t="s">
        <v>2816</v>
      </c>
      <c r="Z2" s="133" t="s">
        <v>2803</v>
      </c>
      <c r="AA2" s="133" t="s">
        <v>2668</v>
      </c>
      <c r="AB2" s="133"/>
      <c r="AC2" s="132" t="s">
        <v>2827</v>
      </c>
      <c r="AD2" s="132" t="s">
        <v>2827</v>
      </c>
      <c r="AE2" s="132" t="s">
        <v>2827</v>
      </c>
      <c r="AF2" s="133" t="s">
        <v>2831</v>
      </c>
      <c r="AG2" s="133" t="s">
        <v>2668</v>
      </c>
      <c r="AH2" s="133" t="s">
        <v>2831</v>
      </c>
      <c r="AI2" s="133" t="s">
        <v>2668</v>
      </c>
      <c r="AJ2" s="133"/>
      <c r="AK2" s="132" t="s">
        <v>2831</v>
      </c>
      <c r="AL2" s="132" t="s">
        <v>2831</v>
      </c>
      <c r="AM2" s="132" t="s">
        <v>2668</v>
      </c>
      <c r="AN2" s="132" t="s">
        <v>2668</v>
      </c>
      <c r="AO2" s="132" t="s">
        <v>2668</v>
      </c>
      <c r="AP2" s="132" t="s">
        <v>2668</v>
      </c>
    </row>
    <row r="3" spans="1:65" s="120" customFormat="1" ht="41.4" customHeight="1">
      <c r="A3" s="119"/>
      <c r="B3" s="119"/>
      <c r="C3" s="119"/>
      <c r="D3" s="119"/>
      <c r="H3" s="132" t="s">
        <v>3191</v>
      </c>
      <c r="I3" s="132" t="s">
        <v>3191</v>
      </c>
      <c r="J3" s="132" t="s">
        <v>3191</v>
      </c>
      <c r="K3" s="132" t="s">
        <v>3191</v>
      </c>
      <c r="L3" s="132" t="s">
        <v>3191</v>
      </c>
      <c r="M3" s="132" t="s">
        <v>3191</v>
      </c>
      <c r="N3" s="133" t="s">
        <v>3197</v>
      </c>
      <c r="O3" s="133" t="s">
        <v>3197</v>
      </c>
      <c r="P3" s="133" t="s">
        <v>3197</v>
      </c>
      <c r="Q3" s="133" t="s">
        <v>3197</v>
      </c>
      <c r="R3" s="133" t="s">
        <v>3197</v>
      </c>
      <c r="S3" s="133" t="s">
        <v>3197</v>
      </c>
      <c r="T3" s="133" t="s">
        <v>3197</v>
      </c>
      <c r="U3" s="132" t="s">
        <v>3198</v>
      </c>
      <c r="V3" s="132" t="s">
        <v>3198</v>
      </c>
      <c r="W3" s="132" t="s">
        <v>3198</v>
      </c>
      <c r="X3" s="132" t="s">
        <v>3198</v>
      </c>
      <c r="Y3" s="132" t="s">
        <v>3198</v>
      </c>
      <c r="Z3" s="133" t="s">
        <v>3199</v>
      </c>
      <c r="AA3" s="133" t="s">
        <v>3199</v>
      </c>
      <c r="AB3" s="133" t="s">
        <v>3199</v>
      </c>
      <c r="AC3" s="132" t="s">
        <v>3200</v>
      </c>
      <c r="AD3" s="132" t="s">
        <v>3200</v>
      </c>
      <c r="AE3" s="132" t="s">
        <v>3200</v>
      </c>
      <c r="AF3" s="133" t="s">
        <v>3201</v>
      </c>
      <c r="AG3" s="133" t="s">
        <v>3201</v>
      </c>
      <c r="AH3" s="133" t="s">
        <v>3201</v>
      </c>
      <c r="AI3" s="133" t="s">
        <v>3201</v>
      </c>
      <c r="AJ3" s="133" t="s">
        <v>3201</v>
      </c>
      <c r="AK3" s="132" t="s">
        <v>3202</v>
      </c>
      <c r="AL3" s="132" t="s">
        <v>3202</v>
      </c>
      <c r="AM3" s="132" t="s">
        <v>3202</v>
      </c>
      <c r="AN3" s="132" t="s">
        <v>3202</v>
      </c>
      <c r="AO3" s="132" t="s">
        <v>3202</v>
      </c>
      <c r="AP3" s="132" t="s">
        <v>3202</v>
      </c>
    </row>
    <row r="4" spans="1:65" s="101" customFormat="1" ht="65.400000000000006" customHeight="1">
      <c r="A4" s="98" t="s">
        <v>8</v>
      </c>
      <c r="B4" s="99" t="s">
        <v>11</v>
      </c>
      <c r="C4" s="99" t="s">
        <v>13</v>
      </c>
      <c r="D4" s="99" t="s">
        <v>15</v>
      </c>
      <c r="E4" s="99" t="s">
        <v>17</v>
      </c>
      <c r="F4" s="99" t="s">
        <v>19</v>
      </c>
      <c r="G4" s="99" t="s">
        <v>21</v>
      </c>
      <c r="H4" s="100" t="s">
        <v>3071</v>
      </c>
      <c r="I4" s="100" t="s">
        <v>3072</v>
      </c>
      <c r="J4" s="100" t="s">
        <v>3073</v>
      </c>
      <c r="K4" s="100" t="s">
        <v>3074</v>
      </c>
      <c r="L4" s="100" t="s">
        <v>3075</v>
      </c>
      <c r="M4" s="100" t="s">
        <v>3076</v>
      </c>
      <c r="N4" s="100" t="s">
        <v>3077</v>
      </c>
      <c r="O4" s="100" t="s">
        <v>3080</v>
      </c>
      <c r="P4" s="100" t="s">
        <v>3084</v>
      </c>
      <c r="Q4" s="100" t="s">
        <v>3085</v>
      </c>
      <c r="R4" s="100" t="s">
        <v>3082</v>
      </c>
      <c r="S4" s="100" t="s">
        <v>3086</v>
      </c>
      <c r="T4" s="100" t="s">
        <v>3087</v>
      </c>
      <c r="U4" s="100" t="s">
        <v>3090</v>
      </c>
      <c r="V4" s="100" t="s">
        <v>3091</v>
      </c>
      <c r="W4" s="100" t="s">
        <v>3092</v>
      </c>
      <c r="X4" s="100" t="s">
        <v>3093</v>
      </c>
      <c r="Y4" s="100" t="s">
        <v>3094</v>
      </c>
      <c r="Z4" s="100" t="s">
        <v>3098</v>
      </c>
      <c r="AA4" s="100" t="s">
        <v>3099</v>
      </c>
      <c r="AB4" s="100" t="s">
        <v>3103</v>
      </c>
      <c r="AC4" s="100" t="s">
        <v>3106</v>
      </c>
      <c r="AD4" s="100" t="s">
        <v>3107</v>
      </c>
      <c r="AE4" s="100" t="s">
        <v>3108</v>
      </c>
      <c r="AF4" s="100" t="s">
        <v>3111</v>
      </c>
      <c r="AG4" s="100" t="s">
        <v>3112</v>
      </c>
      <c r="AH4" s="100" t="s">
        <v>3113</v>
      </c>
      <c r="AI4" s="100" t="s">
        <v>3114</v>
      </c>
      <c r="AJ4" s="100" t="s">
        <v>2829</v>
      </c>
      <c r="AK4" s="100" t="s">
        <v>3118</v>
      </c>
      <c r="AL4" s="100" t="s">
        <v>3117</v>
      </c>
      <c r="AM4" s="100" t="s">
        <v>3116</v>
      </c>
      <c r="AN4" s="100" t="s">
        <v>3120</v>
      </c>
      <c r="AO4" s="100" t="s">
        <v>3121</v>
      </c>
      <c r="AP4" s="100" t="s">
        <v>3119</v>
      </c>
      <c r="AQ4" s="97"/>
      <c r="AR4" s="97"/>
      <c r="AS4" s="97"/>
      <c r="AT4" s="97"/>
      <c r="AU4" s="97"/>
      <c r="AV4" s="97"/>
      <c r="AW4" s="97"/>
      <c r="AX4" s="97"/>
      <c r="AY4" s="97"/>
      <c r="AZ4" s="97"/>
      <c r="BA4" s="97"/>
      <c r="BB4" s="97"/>
      <c r="BC4" s="97"/>
      <c r="BD4" s="97"/>
      <c r="BE4" s="97"/>
      <c r="BF4" s="97"/>
      <c r="BG4" s="97"/>
      <c r="BH4" s="97"/>
      <c r="BI4" s="97"/>
      <c r="BJ4" s="97"/>
      <c r="BK4" s="97"/>
      <c r="BL4" s="97"/>
      <c r="BM4" s="97"/>
    </row>
    <row r="5" spans="1:65">
      <c r="A5" s="88" t="s">
        <v>2035</v>
      </c>
      <c r="B5" s="89" t="s">
        <v>2036</v>
      </c>
      <c r="C5" s="89" t="s">
        <v>190</v>
      </c>
      <c r="D5" s="89" t="s">
        <v>191</v>
      </c>
      <c r="E5" s="90" t="s">
        <v>27</v>
      </c>
      <c r="F5" s="90" t="s">
        <v>177</v>
      </c>
      <c r="G5" s="90" t="s">
        <v>48</v>
      </c>
      <c r="H5" s="102">
        <v>5919.3422262782997</v>
      </c>
      <c r="I5" s="102">
        <v>14.5704374971466</v>
      </c>
      <c r="J5" s="102">
        <v>5.8732805392192802</v>
      </c>
      <c r="K5" s="102">
        <v>3.9548094820495798</v>
      </c>
      <c r="L5" s="102">
        <v>4.7423474758777697</v>
      </c>
      <c r="M5" s="102">
        <v>4</v>
      </c>
      <c r="N5" s="103">
        <v>418.25</v>
      </c>
      <c r="O5" s="103">
        <v>0.33240611961057032</v>
      </c>
      <c r="P5" s="103">
        <v>62875</v>
      </c>
      <c r="Q5" s="103">
        <v>60763.25</v>
      </c>
      <c r="R5" s="103">
        <v>-3.3586481113320077E-2</v>
      </c>
      <c r="S5" s="103">
        <v>0.37750695825049696</v>
      </c>
      <c r="T5" s="103">
        <v>0.34190073769918494</v>
      </c>
      <c r="U5" s="102">
        <v>369</v>
      </c>
      <c r="V5" s="102" t="s">
        <v>2814</v>
      </c>
      <c r="W5" s="102">
        <v>344</v>
      </c>
      <c r="X5" s="102" t="s">
        <v>2812</v>
      </c>
      <c r="Y5" s="102">
        <v>363</v>
      </c>
      <c r="Z5" s="103">
        <v>29607.8966140839</v>
      </c>
      <c r="AA5" s="103">
        <v>0.138755361811605</v>
      </c>
      <c r="AB5" s="103">
        <v>5.9554454711660014</v>
      </c>
      <c r="AC5" s="102">
        <v>7.4704491725768323</v>
      </c>
      <c r="AD5" s="102">
        <v>22.64775413711584</v>
      </c>
      <c r="AE5" s="102">
        <v>15.17730496453901</v>
      </c>
      <c r="AF5" s="103">
        <v>44209</v>
      </c>
      <c r="AG5" s="103">
        <v>0.23787266785477065</v>
      </c>
      <c r="AH5" s="103">
        <v>44206</v>
      </c>
      <c r="AI5" s="103">
        <v>4.2437678143238476E-2</v>
      </c>
      <c r="AJ5" s="103">
        <v>3.4915025627191798</v>
      </c>
      <c r="AK5" s="102">
        <v>176641</v>
      </c>
      <c r="AL5" s="102">
        <v>22588</v>
      </c>
      <c r="AM5" s="102">
        <v>0.12787518186604468</v>
      </c>
      <c r="AN5" s="102">
        <v>8.3904642749984437E-2</v>
      </c>
      <c r="AO5" s="102">
        <v>4.3970539116060255E-2</v>
      </c>
      <c r="AP5" s="102">
        <v>0.34385514432442005</v>
      </c>
    </row>
    <row r="6" spans="1:65">
      <c r="A6" s="88" t="s">
        <v>2650</v>
      </c>
      <c r="B6" s="89" t="s">
        <v>2651</v>
      </c>
      <c r="C6" s="89" t="s">
        <v>26</v>
      </c>
      <c r="D6" s="89" t="s">
        <v>191</v>
      </c>
      <c r="E6" s="90" t="s">
        <v>2611</v>
      </c>
      <c r="F6" s="90" t="s">
        <v>2643</v>
      </c>
      <c r="G6" s="90" t="s">
        <v>300</v>
      </c>
      <c r="H6" s="102">
        <v>5153.5269538356797</v>
      </c>
      <c r="I6" s="102">
        <v>24.149384512964598</v>
      </c>
      <c r="J6" s="102">
        <v>15.0772829975893</v>
      </c>
      <c r="K6" s="102">
        <v>9.8431822502796606</v>
      </c>
      <c r="L6" s="102">
        <v>-0.77108073490433704</v>
      </c>
      <c r="M6" s="102">
        <v>2</v>
      </c>
      <c r="N6" s="103">
        <v>-235.5</v>
      </c>
      <c r="O6" s="103">
        <v>-0.13914327917282129</v>
      </c>
      <c r="P6" s="103">
        <v>6707.25</v>
      </c>
      <c r="Q6" s="103">
        <v>6956.75</v>
      </c>
      <c r="R6" s="103">
        <v>3.7198553803719857E-2</v>
      </c>
      <c r="S6" s="103">
        <v>0.75943941257594394</v>
      </c>
      <c r="T6" s="103">
        <v>0.64933338124842777</v>
      </c>
      <c r="U6" s="102">
        <v>196</v>
      </c>
      <c r="V6" s="102" t="s">
        <v>2814</v>
      </c>
      <c r="W6" s="102">
        <v>176</v>
      </c>
      <c r="X6" s="102" t="s">
        <v>2812</v>
      </c>
      <c r="Y6" s="102">
        <v>195</v>
      </c>
      <c r="Z6" s="103"/>
      <c r="AA6" s="103"/>
      <c r="AB6" s="103"/>
      <c r="AC6" s="102">
        <v>15.838779956427009</v>
      </c>
      <c r="AD6" s="102">
        <v>33.257080610021788</v>
      </c>
      <c r="AE6" s="102">
        <v>17.41830065359477</v>
      </c>
      <c r="AF6" s="103">
        <v>31041</v>
      </c>
      <c r="AG6" s="103">
        <v>0.34590899711862022</v>
      </c>
      <c r="AH6" s="103">
        <v>26836</v>
      </c>
      <c r="AI6" s="103">
        <v>0.15915188552690415</v>
      </c>
      <c r="AJ6" s="103">
        <v>8.5978330146590185</v>
      </c>
      <c r="AK6" s="102">
        <v>73159</v>
      </c>
      <c r="AL6" s="102">
        <v>8774</v>
      </c>
      <c r="AM6" s="102">
        <v>0.11993056220013942</v>
      </c>
      <c r="AN6" s="102">
        <v>7.9006000628767475E-2</v>
      </c>
      <c r="AO6" s="102">
        <v>4.0924561571371941E-2</v>
      </c>
      <c r="AP6" s="102">
        <v>0.34123546842945063</v>
      </c>
    </row>
    <row r="7" spans="1:65">
      <c r="A7" s="88" t="s">
        <v>2471</v>
      </c>
      <c r="B7" s="89" t="s">
        <v>2472</v>
      </c>
      <c r="C7" s="89" t="s">
        <v>26</v>
      </c>
      <c r="D7" s="89" t="s">
        <v>191</v>
      </c>
      <c r="E7" s="90" t="s">
        <v>27</v>
      </c>
      <c r="F7" s="90" t="s">
        <v>180</v>
      </c>
      <c r="G7" s="90" t="s">
        <v>33</v>
      </c>
      <c r="H7" s="102">
        <v>7292.8436239320799</v>
      </c>
      <c r="I7" s="102">
        <v>37.426452205873403</v>
      </c>
      <c r="J7" s="102">
        <v>12.2638361886717</v>
      </c>
      <c r="K7" s="102">
        <v>7.7451261489244798</v>
      </c>
      <c r="L7" s="102">
        <v>17.417489868277102</v>
      </c>
      <c r="M7" s="102">
        <v>1</v>
      </c>
      <c r="N7" s="103">
        <v>-456.75</v>
      </c>
      <c r="O7" s="103">
        <v>-0.30318619316296053</v>
      </c>
      <c r="P7" s="103">
        <v>48661.25</v>
      </c>
      <c r="Q7" s="103">
        <v>44514.5</v>
      </c>
      <c r="R7" s="103">
        <v>-8.5216676513653056E-2</v>
      </c>
      <c r="S7" s="103">
        <v>0.456050759074212</v>
      </c>
      <c r="T7" s="103">
        <v>0.3561592290152647</v>
      </c>
      <c r="U7" s="102">
        <v>239</v>
      </c>
      <c r="V7" s="102" t="s">
        <v>2812</v>
      </c>
      <c r="W7" s="102">
        <v>203</v>
      </c>
      <c r="X7" s="102" t="s">
        <v>2812</v>
      </c>
      <c r="Y7" s="102">
        <v>269</v>
      </c>
      <c r="Z7" s="103">
        <v>10387.61082319566</v>
      </c>
      <c r="AA7" s="103">
        <v>9.4352197423980058E-2</v>
      </c>
      <c r="AB7" s="103">
        <v>8.3928149235306986</v>
      </c>
      <c r="AC7" s="102">
        <v>13.51094196003806</v>
      </c>
      <c r="AD7" s="102">
        <v>23.025689819219789</v>
      </c>
      <c r="AE7" s="102">
        <v>9.5147478591817318</v>
      </c>
      <c r="AF7" s="103">
        <v>19824</v>
      </c>
      <c r="AG7" s="103">
        <v>0.22023079967706208</v>
      </c>
      <c r="AH7" s="103">
        <v>18147</v>
      </c>
      <c r="AI7" s="103">
        <v>8.723204937455227E-2</v>
      </c>
      <c r="AJ7" s="103">
        <v>7.6569186875891582</v>
      </c>
      <c r="AK7" s="102">
        <v>91933</v>
      </c>
      <c r="AL7" s="102">
        <v>10892</v>
      </c>
      <c r="AM7" s="102">
        <v>0.11847758693831377</v>
      </c>
      <c r="AN7" s="102">
        <v>8.1798701228068274E-2</v>
      </c>
      <c r="AO7" s="102">
        <v>3.6678885710245503E-2</v>
      </c>
      <c r="AP7" s="102">
        <v>0.30958501652589054</v>
      </c>
    </row>
    <row r="8" spans="1:65">
      <c r="A8" s="88" t="s">
        <v>2216</v>
      </c>
      <c r="B8" s="89" t="s">
        <v>2217</v>
      </c>
      <c r="C8" s="89" t="s">
        <v>26</v>
      </c>
      <c r="D8" s="89" t="s">
        <v>191</v>
      </c>
      <c r="E8" s="90" t="s">
        <v>27</v>
      </c>
      <c r="F8" s="90" t="s">
        <v>293</v>
      </c>
      <c r="G8" s="90" t="s">
        <v>52</v>
      </c>
      <c r="H8" s="102">
        <v>8243.4662418446096</v>
      </c>
      <c r="I8" s="102">
        <v>45.379043267263803</v>
      </c>
      <c r="J8" s="102">
        <v>22.464947697256999</v>
      </c>
      <c r="K8" s="102">
        <v>13.7523584133389</v>
      </c>
      <c r="L8" s="102">
        <v>9.1617371566678294</v>
      </c>
      <c r="M8" s="102">
        <v>2</v>
      </c>
      <c r="N8" s="103">
        <v>-644</v>
      </c>
      <c r="O8" s="103">
        <v>-0.33721691320853509</v>
      </c>
      <c r="P8" s="103">
        <v>26677.75</v>
      </c>
      <c r="Q8" s="103">
        <v>27364.5</v>
      </c>
      <c r="R8" s="103">
        <v>2.5742425804275101E-2</v>
      </c>
      <c r="S8" s="103">
        <v>0.50961943942049093</v>
      </c>
      <c r="T8" s="103">
        <v>0.43431270441630582</v>
      </c>
      <c r="U8" s="102">
        <v>141</v>
      </c>
      <c r="V8" s="102" t="s">
        <v>2812</v>
      </c>
      <c r="W8" s="102">
        <v>137</v>
      </c>
      <c r="X8" s="102" t="s">
        <v>2814</v>
      </c>
      <c r="Y8" s="102">
        <v>191</v>
      </c>
      <c r="Z8" s="103">
        <v>18163.511090588061</v>
      </c>
      <c r="AA8" s="103">
        <v>0.18259556357026011</v>
      </c>
      <c r="AB8" s="103">
        <v>6.3639960205681501</v>
      </c>
      <c r="AC8" s="102">
        <v>12.77545327754533</v>
      </c>
      <c r="AD8" s="102">
        <v>21.190144119014409</v>
      </c>
      <c r="AE8" s="102">
        <v>8.4146908414690849</v>
      </c>
      <c r="AF8" s="103">
        <v>26337</v>
      </c>
      <c r="AG8" s="103">
        <v>0.29820904798381359</v>
      </c>
      <c r="AH8" s="103">
        <v>24868</v>
      </c>
      <c r="AI8" s="103">
        <v>7.4875341804728962E-2</v>
      </c>
      <c r="AJ8" s="103">
        <v>5.3627101375445747</v>
      </c>
      <c r="AK8" s="102">
        <v>75540</v>
      </c>
      <c r="AL8" s="102">
        <v>8881</v>
      </c>
      <c r="AM8" s="102">
        <v>0.11756685199894096</v>
      </c>
      <c r="AN8" s="102">
        <v>9.0773100344188506E-2</v>
      </c>
      <c r="AO8" s="102">
        <v>2.6793751654752448E-2</v>
      </c>
      <c r="AP8" s="102">
        <v>0.22790226325864205</v>
      </c>
    </row>
    <row r="9" spans="1:65">
      <c r="A9" s="88" t="s">
        <v>188</v>
      </c>
      <c r="B9" s="89" t="s">
        <v>189</v>
      </c>
      <c r="C9" s="89" t="s">
        <v>190</v>
      </c>
      <c r="D9" s="89" t="s">
        <v>191</v>
      </c>
      <c r="E9" s="90" t="s">
        <v>27</v>
      </c>
      <c r="F9" s="90" t="s">
        <v>33</v>
      </c>
      <c r="G9" s="90" t="s">
        <v>81</v>
      </c>
      <c r="H9" s="102">
        <v>15516.4899697279</v>
      </c>
      <c r="I9" s="102">
        <v>31.206174206300901</v>
      </c>
      <c r="J9" s="102">
        <v>15.4387531930923</v>
      </c>
      <c r="K9" s="102">
        <v>11.507002426441799</v>
      </c>
      <c r="L9" s="102">
        <v>4.2604185867666997</v>
      </c>
      <c r="M9" s="102">
        <v>2</v>
      </c>
      <c r="N9" s="103">
        <v>-107</v>
      </c>
      <c r="O9" s="103">
        <v>-3.297634640573234E-2</v>
      </c>
      <c r="P9" s="103">
        <v>16158.75</v>
      </c>
      <c r="Q9" s="103">
        <v>17033.5</v>
      </c>
      <c r="R9" s="103">
        <v>5.4134756710760422E-2</v>
      </c>
      <c r="S9" s="103">
        <v>0.51552564400092826</v>
      </c>
      <c r="T9" s="103">
        <v>0.44995156603164355</v>
      </c>
      <c r="U9" s="102">
        <v>189</v>
      </c>
      <c r="V9" s="102" t="s">
        <v>2812</v>
      </c>
      <c r="W9" s="102">
        <v>155</v>
      </c>
      <c r="X9" s="102" t="s">
        <v>2812</v>
      </c>
      <c r="Y9" s="102">
        <v>212</v>
      </c>
      <c r="Z9" s="103">
        <v>49497.380904866397</v>
      </c>
      <c r="AA9" s="103">
        <v>0.19578730797931429</v>
      </c>
      <c r="AB9" s="103">
        <v>6.4206513891262356</v>
      </c>
      <c r="AC9" s="102">
        <v>11.78069777979157</v>
      </c>
      <c r="AD9" s="102">
        <v>21.33212505663797</v>
      </c>
      <c r="AE9" s="102">
        <v>9.5514272768463986</v>
      </c>
      <c r="AF9" s="103">
        <v>78027</v>
      </c>
      <c r="AG9" s="103">
        <v>0.32556513506279222</v>
      </c>
      <c r="AH9" s="103">
        <v>72118</v>
      </c>
      <c r="AI9" s="103">
        <v>4.9266479935661002E-2</v>
      </c>
      <c r="AJ9" s="103">
        <v>3.8065508226972167</v>
      </c>
      <c r="AK9" s="102">
        <v>190136</v>
      </c>
      <c r="AL9" s="102">
        <v>21847</v>
      </c>
      <c r="AM9" s="102">
        <v>0.11490196490932807</v>
      </c>
      <c r="AN9" s="102">
        <v>8.675895148735642E-2</v>
      </c>
      <c r="AO9" s="102">
        <v>2.814301342197164E-2</v>
      </c>
      <c r="AP9" s="102">
        <v>0.24493065409438367</v>
      </c>
    </row>
    <row r="10" spans="1:65">
      <c r="A10" s="88" t="s">
        <v>572</v>
      </c>
      <c r="B10" s="89" t="s">
        <v>573</v>
      </c>
      <c r="C10" s="89" t="s">
        <v>574</v>
      </c>
      <c r="D10" s="89" t="s">
        <v>191</v>
      </c>
      <c r="E10" s="90" t="s">
        <v>27</v>
      </c>
      <c r="F10" s="90" t="s">
        <v>391</v>
      </c>
      <c r="G10" s="90" t="s">
        <v>61</v>
      </c>
      <c r="H10" s="102">
        <v>13062.960332159901</v>
      </c>
      <c r="I10" s="102">
        <v>43.972963537506402</v>
      </c>
      <c r="J10" s="102">
        <v>13.3692157172088</v>
      </c>
      <c r="K10" s="102">
        <v>14.8011389585545</v>
      </c>
      <c r="L10" s="102">
        <v>15.802608861743099</v>
      </c>
      <c r="M10" s="102">
        <v>1</v>
      </c>
      <c r="N10" s="103">
        <v>-592.75</v>
      </c>
      <c r="O10" s="103">
        <v>-0.23884355797320439</v>
      </c>
      <c r="P10" s="103">
        <v>27594</v>
      </c>
      <c r="Q10" s="103">
        <v>28679.25</v>
      </c>
      <c r="R10" s="103">
        <v>3.9329202000434868E-2</v>
      </c>
      <c r="S10" s="103">
        <v>0.41370406610132637</v>
      </c>
      <c r="T10" s="103">
        <v>0.33967938492115379</v>
      </c>
      <c r="U10" s="102">
        <v>205</v>
      </c>
      <c r="V10" s="102" t="s">
        <v>2814</v>
      </c>
      <c r="W10" s="102">
        <v>194</v>
      </c>
      <c r="X10" s="102" t="s">
        <v>2812</v>
      </c>
      <c r="Y10" s="102">
        <v>212</v>
      </c>
      <c r="Z10" s="103">
        <v>29681.856407139829</v>
      </c>
      <c r="AA10" s="103">
        <v>0.18404955886141849</v>
      </c>
      <c r="AB10" s="103">
        <v>7.3291479998933671</v>
      </c>
      <c r="AC10" s="102">
        <v>13.432184910597471</v>
      </c>
      <c r="AD10" s="102">
        <v>22.302660270388142</v>
      </c>
      <c r="AE10" s="102">
        <v>8.8704753597906674</v>
      </c>
      <c r="AF10" s="103">
        <v>48421</v>
      </c>
      <c r="AG10" s="103">
        <v>0.34230900074497078</v>
      </c>
      <c r="AH10" s="103">
        <v>47684</v>
      </c>
      <c r="AI10" s="103">
        <v>4.9639292005704223E-2</v>
      </c>
      <c r="AJ10" s="103">
        <v>3.0682569674067075</v>
      </c>
      <c r="AK10" s="102">
        <v>113678</v>
      </c>
      <c r="AL10" s="102">
        <v>12454</v>
      </c>
      <c r="AM10" s="102">
        <v>0.10955505902637273</v>
      </c>
      <c r="AN10" s="102">
        <v>7.8273720508805572E-2</v>
      </c>
      <c r="AO10" s="102">
        <v>3.1281338517567162E-2</v>
      </c>
      <c r="AP10" s="102">
        <v>0.28553075317167176</v>
      </c>
    </row>
    <row r="11" spans="1:65">
      <c r="A11" s="88" t="s">
        <v>1413</v>
      </c>
      <c r="B11" s="89" t="s">
        <v>1414</v>
      </c>
      <c r="C11" s="89" t="s">
        <v>26</v>
      </c>
      <c r="D11" s="89" t="s">
        <v>191</v>
      </c>
      <c r="E11" s="90" t="s">
        <v>27</v>
      </c>
      <c r="F11" s="90" t="s">
        <v>224</v>
      </c>
      <c r="G11" s="90" t="s">
        <v>52</v>
      </c>
      <c r="H11" s="102">
        <v>5001.9395118085604</v>
      </c>
      <c r="I11" s="102">
        <v>26.041595792313199</v>
      </c>
      <c r="J11" s="102">
        <v>14.9841773399933</v>
      </c>
      <c r="K11" s="102">
        <v>4.89192154505115</v>
      </c>
      <c r="L11" s="102">
        <v>6.1654969072687402</v>
      </c>
      <c r="M11" s="102">
        <v>3</v>
      </c>
      <c r="N11" s="103">
        <v>363</v>
      </c>
      <c r="O11" s="103">
        <v>0.50539505743125657</v>
      </c>
      <c r="P11" s="103">
        <v>26677.75</v>
      </c>
      <c r="Q11" s="103">
        <v>27364.5</v>
      </c>
      <c r="R11" s="103">
        <v>2.5742425804275101E-2</v>
      </c>
      <c r="S11" s="103">
        <v>0.50961943942049093</v>
      </c>
      <c r="T11" s="103">
        <v>0.43431270441630582</v>
      </c>
      <c r="U11" s="102">
        <v>249</v>
      </c>
      <c r="V11" s="102" t="s">
        <v>2814</v>
      </c>
      <c r="W11" s="102">
        <v>257</v>
      </c>
      <c r="X11" s="102" t="s">
        <v>2814</v>
      </c>
      <c r="Y11" s="102">
        <v>239</v>
      </c>
      <c r="Z11" s="103">
        <v>22075.01176475087</v>
      </c>
      <c r="AA11" s="103">
        <v>0.23325737827036569</v>
      </c>
      <c r="AB11" s="103">
        <v>5.3419718875860589</v>
      </c>
      <c r="AC11" s="102">
        <v>12.18892839004571</v>
      </c>
      <c r="AD11" s="102">
        <v>21.838496698831889</v>
      </c>
      <c r="AE11" s="102">
        <v>9.6495683087861863</v>
      </c>
      <c r="AF11" s="103">
        <v>23162</v>
      </c>
      <c r="AG11" s="103">
        <v>0.27382984572544922</v>
      </c>
      <c r="AH11" s="103">
        <v>23032</v>
      </c>
      <c r="AI11" s="103">
        <v>2.7613754775963877E-2</v>
      </c>
      <c r="AJ11" s="103">
        <v>4.9518624641833808</v>
      </c>
      <c r="AK11" s="102">
        <v>76934</v>
      </c>
      <c r="AL11" s="102">
        <v>8301</v>
      </c>
      <c r="AM11" s="102">
        <v>0.10789767852964879</v>
      </c>
      <c r="AN11" s="102">
        <v>5.7503834455507316E-2</v>
      </c>
      <c r="AO11" s="102">
        <v>5.0393844074141471E-2</v>
      </c>
      <c r="AP11" s="102">
        <v>0.46705216239007347</v>
      </c>
    </row>
    <row r="12" spans="1:65">
      <c r="A12" s="88" t="s">
        <v>2545</v>
      </c>
      <c r="B12" s="89" t="s">
        <v>2546</v>
      </c>
      <c r="C12" s="89" t="s">
        <v>190</v>
      </c>
      <c r="D12" s="89" t="s">
        <v>191</v>
      </c>
      <c r="E12" s="90" t="s">
        <v>27</v>
      </c>
      <c r="F12" s="90" t="s">
        <v>118</v>
      </c>
      <c r="G12" s="90" t="s">
        <v>61</v>
      </c>
      <c r="H12" s="102">
        <v>5617.2623643892102</v>
      </c>
      <c r="I12" s="102">
        <v>24.5296370918179</v>
      </c>
      <c r="J12" s="102">
        <v>17.721297313527302</v>
      </c>
      <c r="K12" s="102">
        <v>4.1904387827458898</v>
      </c>
      <c r="L12" s="102">
        <v>2.6179009955446602</v>
      </c>
      <c r="M12" s="102">
        <v>3</v>
      </c>
      <c r="N12" s="103">
        <v>142</v>
      </c>
      <c r="O12" s="103">
        <v>8.9873417721518981E-2</v>
      </c>
      <c r="P12" s="103">
        <v>27594</v>
      </c>
      <c r="Q12" s="103">
        <v>28679.25</v>
      </c>
      <c r="R12" s="103">
        <v>3.9329202000434868E-2</v>
      </c>
      <c r="S12" s="103">
        <v>0.41370406610132637</v>
      </c>
      <c r="T12" s="103">
        <v>0.33967938492115379</v>
      </c>
      <c r="U12" s="102">
        <v>178</v>
      </c>
      <c r="V12" s="102" t="s">
        <v>2812</v>
      </c>
      <c r="W12" s="102">
        <v>176</v>
      </c>
      <c r="X12" s="102" t="s">
        <v>2814</v>
      </c>
      <c r="Y12" s="102">
        <v>240</v>
      </c>
      <c r="Z12" s="103">
        <v>17275.456812781191</v>
      </c>
      <c r="AA12" s="103">
        <v>0.14303835075786539</v>
      </c>
      <c r="AB12" s="103">
        <v>6.5146982182787481</v>
      </c>
      <c r="AC12" s="102">
        <v>14.34782608695652</v>
      </c>
      <c r="AD12" s="102">
        <v>22.50434782608696</v>
      </c>
      <c r="AE12" s="102">
        <v>8.1565217391304348</v>
      </c>
      <c r="AF12" s="103">
        <v>29028</v>
      </c>
      <c r="AG12" s="103">
        <v>0.26430718279111592</v>
      </c>
      <c r="AH12" s="103">
        <v>27735</v>
      </c>
      <c r="AI12" s="103">
        <v>5.3686677483324327E-2</v>
      </c>
      <c r="AJ12" s="103">
        <v>5.6214209968186637</v>
      </c>
      <c r="AK12" s="102">
        <v>95679</v>
      </c>
      <c r="AL12" s="102">
        <v>10309</v>
      </c>
      <c r="AM12" s="102">
        <v>0.10774569132202469</v>
      </c>
      <c r="AN12" s="102">
        <v>7.9369558628330145E-2</v>
      </c>
      <c r="AO12" s="102">
        <v>2.8376132693694541E-2</v>
      </c>
      <c r="AP12" s="102">
        <v>0.26336211077699095</v>
      </c>
    </row>
    <row r="13" spans="1:65">
      <c r="A13" s="88" t="s">
        <v>1691</v>
      </c>
      <c r="B13" s="89" t="s">
        <v>1692</v>
      </c>
      <c r="C13" s="89" t="s">
        <v>574</v>
      </c>
      <c r="D13" s="89" t="s">
        <v>191</v>
      </c>
      <c r="E13" s="90" t="s">
        <v>27</v>
      </c>
      <c r="F13" s="90" t="s">
        <v>382</v>
      </c>
      <c r="G13" s="90" t="s">
        <v>33</v>
      </c>
      <c r="H13" s="102">
        <v>8495.3943935716907</v>
      </c>
      <c r="I13" s="102">
        <v>31.121396729279098</v>
      </c>
      <c r="J13" s="102">
        <v>16.414573629209499</v>
      </c>
      <c r="K13" s="102">
        <v>5.4556975459164896</v>
      </c>
      <c r="L13" s="102">
        <v>9.2511255541530293</v>
      </c>
      <c r="M13" s="102">
        <v>1</v>
      </c>
      <c r="N13" s="103">
        <v>-652.75</v>
      </c>
      <c r="O13" s="103">
        <v>-0.30703198494825962</v>
      </c>
      <c r="P13" s="103">
        <v>48661.25</v>
      </c>
      <c r="Q13" s="103">
        <v>44514.5</v>
      </c>
      <c r="R13" s="103">
        <v>-8.5216676513653056E-2</v>
      </c>
      <c r="S13" s="103">
        <v>0.456050759074212</v>
      </c>
      <c r="T13" s="103">
        <v>0.3561592290152647</v>
      </c>
      <c r="U13" s="102">
        <v>232</v>
      </c>
      <c r="V13" s="102" t="s">
        <v>2812</v>
      </c>
      <c r="W13" s="102">
        <v>214</v>
      </c>
      <c r="X13" s="102" t="s">
        <v>2812</v>
      </c>
      <c r="Y13" s="102">
        <v>251</v>
      </c>
      <c r="Z13" s="103">
        <v>8703.0319689554162</v>
      </c>
      <c r="AA13" s="103">
        <v>4.8667326348680102E-2</v>
      </c>
      <c r="AB13" s="103">
        <v>8.2915199470301317</v>
      </c>
      <c r="AC13" s="102">
        <v>11.697926949654491</v>
      </c>
      <c r="AD13" s="102">
        <v>22.62586377097729</v>
      </c>
      <c r="AE13" s="102">
        <v>10.927936821322801</v>
      </c>
      <c r="AF13" s="103">
        <v>17768</v>
      </c>
      <c r="AG13" s="103">
        <v>0.13548818215142991</v>
      </c>
      <c r="AH13" s="103">
        <v>15528</v>
      </c>
      <c r="AI13" s="103">
        <v>0.13775115919629058</v>
      </c>
      <c r="AJ13" s="103">
        <v>8.2542613636363633</v>
      </c>
      <c r="AK13" s="102">
        <v>163697</v>
      </c>
      <c r="AL13" s="102">
        <v>17260</v>
      </c>
      <c r="AM13" s="102">
        <v>0.1054387068791731</v>
      </c>
      <c r="AN13" s="102">
        <v>6.7221757271055671E-2</v>
      </c>
      <c r="AO13" s="102">
        <v>3.8216949608117438E-2</v>
      </c>
      <c r="AP13" s="102">
        <v>0.36245654692931634</v>
      </c>
    </row>
    <row r="14" spans="1:65">
      <c r="A14" s="88" t="s">
        <v>1061</v>
      </c>
      <c r="B14" s="89" t="s">
        <v>1062</v>
      </c>
      <c r="C14" s="89" t="s">
        <v>574</v>
      </c>
      <c r="D14" s="89" t="s">
        <v>191</v>
      </c>
      <c r="E14" s="90" t="s">
        <v>27</v>
      </c>
      <c r="F14" s="90" t="s">
        <v>695</v>
      </c>
      <c r="G14" s="90" t="s">
        <v>38</v>
      </c>
      <c r="H14" s="102">
        <v>4517.0550135078201</v>
      </c>
      <c r="I14" s="102">
        <v>22.8718594666563</v>
      </c>
      <c r="J14" s="102">
        <v>11.478243618032</v>
      </c>
      <c r="K14" s="102">
        <v>9.1918839828786503</v>
      </c>
      <c r="L14" s="102">
        <v>2.2017318657456402</v>
      </c>
      <c r="M14" s="102">
        <v>1</v>
      </c>
      <c r="N14" s="103">
        <v>-160</v>
      </c>
      <c r="O14" s="103">
        <v>-0.12463485881207401</v>
      </c>
      <c r="P14" s="103">
        <v>11288</v>
      </c>
      <c r="Q14" s="103">
        <v>11469.25</v>
      </c>
      <c r="R14" s="103">
        <v>1.605687455705174E-2</v>
      </c>
      <c r="S14" s="103">
        <v>0.32891123316796594</v>
      </c>
      <c r="T14" s="103">
        <v>0.2737537328072891</v>
      </c>
      <c r="U14" s="102">
        <v>362</v>
      </c>
      <c r="V14" s="102" t="s">
        <v>2814</v>
      </c>
      <c r="W14" s="102">
        <v>322</v>
      </c>
      <c r="X14" s="102" t="s">
        <v>2812</v>
      </c>
      <c r="Y14" s="102">
        <v>359</v>
      </c>
      <c r="Z14" s="103">
        <v>14282.12604210945</v>
      </c>
      <c r="AA14" s="103">
        <v>0.13325116196851569</v>
      </c>
      <c r="AB14" s="103">
        <v>7.1830184241552972</v>
      </c>
      <c r="AC14" s="102">
        <v>10.983109571242959</v>
      </c>
      <c r="AD14" s="102">
        <v>20.207882200086619</v>
      </c>
      <c r="AE14" s="102">
        <v>9.224772628843656</v>
      </c>
      <c r="AF14" s="103">
        <v>18511</v>
      </c>
      <c r="AG14" s="103">
        <v>0.19129713716102162</v>
      </c>
      <c r="AH14" s="103">
        <v>18378</v>
      </c>
      <c r="AI14" s="103">
        <v>4.0755250843399718E-2</v>
      </c>
      <c r="AJ14" s="103">
        <v>3.6272360069244085</v>
      </c>
      <c r="AK14" s="102">
        <v>89403</v>
      </c>
      <c r="AL14" s="102">
        <v>9390</v>
      </c>
      <c r="AM14" s="102">
        <v>0.10503003254924331</v>
      </c>
      <c r="AN14" s="102">
        <v>7.5232374752525089E-2</v>
      </c>
      <c r="AO14" s="102">
        <v>2.9797657796718231E-2</v>
      </c>
      <c r="AP14" s="102">
        <v>0.28370607028753991</v>
      </c>
    </row>
    <row r="15" spans="1:65">
      <c r="A15" s="88" t="s">
        <v>1149</v>
      </c>
      <c r="B15" s="89" t="s">
        <v>1150</v>
      </c>
      <c r="C15" s="89" t="s">
        <v>190</v>
      </c>
      <c r="D15" s="89" t="s">
        <v>191</v>
      </c>
      <c r="E15" s="90" t="s">
        <v>27</v>
      </c>
      <c r="F15" s="90" t="s">
        <v>198</v>
      </c>
      <c r="G15" s="90" t="s">
        <v>33</v>
      </c>
      <c r="H15" s="102">
        <v>14455.240346319601</v>
      </c>
      <c r="I15" s="102">
        <v>28.481773044769401</v>
      </c>
      <c r="J15" s="102">
        <v>10.0442308891959</v>
      </c>
      <c r="K15" s="102">
        <v>9.5290544072394496</v>
      </c>
      <c r="L15" s="102">
        <v>8.9084877483340694</v>
      </c>
      <c r="M15" s="102">
        <v>1</v>
      </c>
      <c r="N15" s="103">
        <v>-2554.25</v>
      </c>
      <c r="O15" s="103">
        <v>-0.36718778077268638</v>
      </c>
      <c r="P15" s="103">
        <v>48661.25</v>
      </c>
      <c r="Q15" s="103">
        <v>44514.5</v>
      </c>
      <c r="R15" s="103">
        <v>-8.5216676513653056E-2</v>
      </c>
      <c r="S15" s="103">
        <v>0.456050759074212</v>
      </c>
      <c r="T15" s="103">
        <v>0.3561592290152647</v>
      </c>
      <c r="U15" s="102">
        <v>116</v>
      </c>
      <c r="V15" s="102" t="s">
        <v>2812</v>
      </c>
      <c r="W15" s="102">
        <v>107</v>
      </c>
      <c r="X15" s="102" t="s">
        <v>2812</v>
      </c>
      <c r="Y15" s="102">
        <v>135</v>
      </c>
      <c r="Z15" s="103">
        <v>8406.2068758714595</v>
      </c>
      <c r="AA15" s="103">
        <v>3.0673653913190001E-2</v>
      </c>
      <c r="AB15" s="103">
        <v>8.3990206497276034</v>
      </c>
      <c r="AC15" s="102">
        <v>19.564250778123611</v>
      </c>
      <c r="AD15" s="102">
        <v>28.012449977767901</v>
      </c>
      <c r="AE15" s="102">
        <v>8.4481991996442858</v>
      </c>
      <c r="AF15" s="103">
        <v>42524</v>
      </c>
      <c r="AG15" s="103">
        <v>0.16979733774865657</v>
      </c>
      <c r="AH15" s="103">
        <v>33883</v>
      </c>
      <c r="AI15" s="103">
        <v>0.17867367116252988</v>
      </c>
      <c r="AJ15" s="103">
        <v>10.180273141122914</v>
      </c>
      <c r="AK15" s="102">
        <v>239749</v>
      </c>
      <c r="AL15" s="102">
        <v>24529</v>
      </c>
      <c r="AM15" s="102">
        <v>0.10231116709558746</v>
      </c>
      <c r="AN15" s="102">
        <v>8.5310053430879801E-2</v>
      </c>
      <c r="AO15" s="102">
        <v>1.7001113664707673E-2</v>
      </c>
      <c r="AP15" s="102">
        <v>0.16617065514289209</v>
      </c>
    </row>
    <row r="16" spans="1:65">
      <c r="A16" s="88" t="s">
        <v>2425</v>
      </c>
      <c r="B16" s="89" t="s">
        <v>2426</v>
      </c>
      <c r="C16" s="89" t="s">
        <v>190</v>
      </c>
      <c r="D16" s="89" t="s">
        <v>191</v>
      </c>
      <c r="E16" s="90" t="s">
        <v>27</v>
      </c>
      <c r="F16" s="90" t="s">
        <v>479</v>
      </c>
      <c r="G16" s="90" t="s">
        <v>76</v>
      </c>
      <c r="H16" s="102">
        <v>15415.596202045401</v>
      </c>
      <c r="I16" s="102">
        <v>27.510607105270498</v>
      </c>
      <c r="J16" s="102">
        <v>7.3622131554000303</v>
      </c>
      <c r="K16" s="102">
        <v>12.4104096344658</v>
      </c>
      <c r="L16" s="102">
        <v>7.7379843154047201</v>
      </c>
      <c r="M16" s="102">
        <v>1</v>
      </c>
      <c r="N16" s="103">
        <v>-1467.75</v>
      </c>
      <c r="O16" s="103">
        <v>-0.34909026043524788</v>
      </c>
      <c r="P16" s="103">
        <v>42218.5</v>
      </c>
      <c r="Q16" s="103">
        <v>33149.5</v>
      </c>
      <c r="R16" s="103">
        <v>-0.21481104255243549</v>
      </c>
      <c r="S16" s="103">
        <v>0.66075890900908363</v>
      </c>
      <c r="T16" s="103">
        <v>0.58891536825593138</v>
      </c>
      <c r="U16" s="102">
        <v>205</v>
      </c>
      <c r="V16" s="102" t="s">
        <v>2812</v>
      </c>
      <c r="W16" s="102">
        <v>178</v>
      </c>
      <c r="X16" s="102" t="s">
        <v>2812</v>
      </c>
      <c r="Y16" s="102">
        <v>260</v>
      </c>
      <c r="Z16" s="103">
        <v>27972.379780288458</v>
      </c>
      <c r="AA16" s="103">
        <v>7.7246800841408891E-2</v>
      </c>
      <c r="AB16" s="103">
        <v>8.4922892271522912</v>
      </c>
      <c r="AC16" s="102">
        <v>24.703296703296701</v>
      </c>
      <c r="AD16" s="102">
        <v>32.35164835164835</v>
      </c>
      <c r="AE16" s="102">
        <v>7.6483516483516487</v>
      </c>
      <c r="AF16" s="103">
        <v>33945</v>
      </c>
      <c r="AG16" s="103">
        <v>0.12660673797966873</v>
      </c>
      <c r="AH16" s="103">
        <v>29443</v>
      </c>
      <c r="AI16" s="103">
        <v>0.13256121998437659</v>
      </c>
      <c r="AJ16" s="103">
        <v>16.281596452328159</v>
      </c>
      <c r="AK16" s="102">
        <v>354773</v>
      </c>
      <c r="AL16" s="102">
        <v>36192</v>
      </c>
      <c r="AM16" s="102">
        <v>0.10201452759933817</v>
      </c>
      <c r="AN16" s="102">
        <v>7.996944525090692E-2</v>
      </c>
      <c r="AO16" s="102">
        <v>2.204508234843125E-2</v>
      </c>
      <c r="AP16" s="102">
        <v>0.2160974801061008</v>
      </c>
    </row>
    <row r="17" spans="1:42">
      <c r="A17" s="88" t="s">
        <v>2575</v>
      </c>
      <c r="B17" s="89" t="s">
        <v>2576</v>
      </c>
      <c r="C17" s="89" t="s">
        <v>26</v>
      </c>
      <c r="D17" s="89" t="s">
        <v>191</v>
      </c>
      <c r="E17" s="90" t="s">
        <v>27</v>
      </c>
      <c r="F17" s="90" t="s">
        <v>415</v>
      </c>
      <c r="G17" s="90" t="s">
        <v>61</v>
      </c>
      <c r="H17" s="102">
        <v>7897.1215099773499</v>
      </c>
      <c r="I17" s="102">
        <v>28.961450764007701</v>
      </c>
      <c r="J17" s="102">
        <v>16.690424493443601</v>
      </c>
      <c r="K17" s="102">
        <v>7.41657619395908</v>
      </c>
      <c r="L17" s="102">
        <v>4.8544500766050502</v>
      </c>
      <c r="M17" s="102">
        <v>3</v>
      </c>
      <c r="N17" s="103">
        <v>160.75</v>
      </c>
      <c r="O17" s="103">
        <v>0.1193392724573125</v>
      </c>
      <c r="P17" s="103">
        <v>27594</v>
      </c>
      <c r="Q17" s="103">
        <v>28679.25</v>
      </c>
      <c r="R17" s="103">
        <v>3.9329202000434868E-2</v>
      </c>
      <c r="S17" s="103">
        <v>0.41370406610132637</v>
      </c>
      <c r="T17" s="103">
        <v>0.33967938492115379</v>
      </c>
      <c r="U17" s="102">
        <v>300</v>
      </c>
      <c r="V17" s="102" t="s">
        <v>2813</v>
      </c>
      <c r="W17" s="102">
        <v>260</v>
      </c>
      <c r="X17" s="102" t="s">
        <v>2812</v>
      </c>
      <c r="Y17" s="102">
        <v>252</v>
      </c>
      <c r="Z17" s="103">
        <v>29694.818443791941</v>
      </c>
      <c r="AA17" s="103">
        <v>0.21371788953673379</v>
      </c>
      <c r="AB17" s="103">
        <v>7.1192102242354043</v>
      </c>
      <c r="AC17" s="102">
        <v>9.6232410349523381</v>
      </c>
      <c r="AD17" s="102"/>
      <c r="AE17" s="102"/>
      <c r="AF17" s="103">
        <v>23865</v>
      </c>
      <c r="AG17" s="103">
        <v>0.19672781145262142</v>
      </c>
      <c r="AH17" s="103">
        <v>23616</v>
      </c>
      <c r="AI17" s="103">
        <v>4.5435298102981025E-2</v>
      </c>
      <c r="AJ17" s="103">
        <v>4.4573202276254529</v>
      </c>
      <c r="AK17" s="102">
        <v>116624</v>
      </c>
      <c r="AL17" s="102">
        <v>11778</v>
      </c>
      <c r="AM17" s="102">
        <v>0.10099121964604198</v>
      </c>
      <c r="AN17" s="102">
        <v>6.3751886404170663E-2</v>
      </c>
      <c r="AO17" s="102">
        <v>3.7239333241871314E-2</v>
      </c>
      <c r="AP17" s="102">
        <v>0.36873832569196807</v>
      </c>
    </row>
    <row r="18" spans="1:42">
      <c r="A18" s="88" t="s">
        <v>1519</v>
      </c>
      <c r="B18" s="89" t="s">
        <v>1520</v>
      </c>
      <c r="C18" s="89" t="s">
        <v>26</v>
      </c>
      <c r="D18" s="89" t="s">
        <v>191</v>
      </c>
      <c r="E18" s="90" t="s">
        <v>27</v>
      </c>
      <c r="F18" s="90" t="s">
        <v>180</v>
      </c>
      <c r="G18" s="90" t="s">
        <v>33</v>
      </c>
      <c r="H18" s="102">
        <v>8612.1202990542297</v>
      </c>
      <c r="I18" s="102">
        <v>33.283556711320699</v>
      </c>
      <c r="J18" s="102">
        <v>14.0872875743589</v>
      </c>
      <c r="K18" s="102">
        <v>6.1397571192178502</v>
      </c>
      <c r="L18" s="102">
        <v>13.0565120177439</v>
      </c>
      <c r="M18" s="102">
        <v>1</v>
      </c>
      <c r="N18" s="103">
        <v>309.75</v>
      </c>
      <c r="O18" s="103">
        <v>0.1858685868586859</v>
      </c>
      <c r="P18" s="103">
        <v>48661.25</v>
      </c>
      <c r="Q18" s="103">
        <v>44514.5</v>
      </c>
      <c r="R18" s="103">
        <v>-8.5216676513653056E-2</v>
      </c>
      <c r="S18" s="103">
        <v>0.456050759074212</v>
      </c>
      <c r="T18" s="103">
        <v>0.3561592290152647</v>
      </c>
      <c r="U18" s="102">
        <v>343</v>
      </c>
      <c r="V18" s="102" t="s">
        <v>2813</v>
      </c>
      <c r="W18" s="102">
        <v>335</v>
      </c>
      <c r="X18" s="102" t="s">
        <v>2814</v>
      </c>
      <c r="Y18" s="102">
        <v>307</v>
      </c>
      <c r="Z18" s="103">
        <v>8255.4691656371579</v>
      </c>
      <c r="AA18" s="103">
        <v>5.8867142275951467E-2</v>
      </c>
      <c r="AB18" s="103">
        <v>8.5563893022110005</v>
      </c>
      <c r="AC18" s="102">
        <v>13.92478302796528</v>
      </c>
      <c r="AD18" s="102">
        <v>24.79267116682739</v>
      </c>
      <c r="AE18" s="102">
        <v>10.867888138862099</v>
      </c>
      <c r="AF18" s="103">
        <v>19030</v>
      </c>
      <c r="AG18" s="103">
        <v>0.16083144452199491</v>
      </c>
      <c r="AH18" s="103">
        <v>17909</v>
      </c>
      <c r="AI18" s="103">
        <v>6.6056172873973973E-2</v>
      </c>
      <c r="AJ18" s="103">
        <v>9.0663349917081266</v>
      </c>
      <c r="AK18" s="102">
        <v>123388</v>
      </c>
      <c r="AL18" s="102">
        <v>12408</v>
      </c>
      <c r="AM18" s="102">
        <v>0.1005608324958667</v>
      </c>
      <c r="AN18" s="102">
        <v>7.2243654164100238E-2</v>
      </c>
      <c r="AO18" s="102">
        <v>2.831717833176646E-2</v>
      </c>
      <c r="AP18" s="102">
        <v>0.2815925209542231</v>
      </c>
    </row>
    <row r="19" spans="1:42">
      <c r="A19" s="88" t="s">
        <v>1919</v>
      </c>
      <c r="B19" s="89" t="s">
        <v>1920</v>
      </c>
      <c r="C19" s="89" t="s">
        <v>190</v>
      </c>
      <c r="D19" s="89" t="s">
        <v>191</v>
      </c>
      <c r="E19" s="90" t="s">
        <v>27</v>
      </c>
      <c r="F19" s="90" t="s">
        <v>115</v>
      </c>
      <c r="G19" s="90" t="s">
        <v>48</v>
      </c>
      <c r="H19" s="102">
        <v>14864.025598058101</v>
      </c>
      <c r="I19" s="102">
        <v>33.068792933422401</v>
      </c>
      <c r="J19" s="102">
        <v>10.858108730002</v>
      </c>
      <c r="K19" s="102">
        <v>8.7390816714868702</v>
      </c>
      <c r="L19" s="102">
        <v>13.471602531933501</v>
      </c>
      <c r="M19" s="102">
        <v>1</v>
      </c>
      <c r="N19" s="103">
        <v>-926.5</v>
      </c>
      <c r="O19" s="103">
        <v>-0.2774159742495696</v>
      </c>
      <c r="P19" s="103">
        <v>62875</v>
      </c>
      <c r="Q19" s="103">
        <v>60763.25</v>
      </c>
      <c r="R19" s="103">
        <v>-3.3586481113320077E-2</v>
      </c>
      <c r="S19" s="103">
        <v>0.37750695825049696</v>
      </c>
      <c r="T19" s="103">
        <v>0.34190073769918494</v>
      </c>
      <c r="U19" s="102">
        <v>162</v>
      </c>
      <c r="V19" s="102" t="s">
        <v>2813</v>
      </c>
      <c r="W19" s="102">
        <v>160</v>
      </c>
      <c r="X19" s="102" t="s">
        <v>2814</v>
      </c>
      <c r="Y19" s="102">
        <v>142</v>
      </c>
      <c r="Z19" s="103">
        <v>32103.19250770408</v>
      </c>
      <c r="AA19" s="103">
        <v>0.13184983143670839</v>
      </c>
      <c r="AB19" s="103">
        <v>7.5804155345701902</v>
      </c>
      <c r="AC19" s="102">
        <v>13.11612364243943</v>
      </c>
      <c r="AD19" s="102">
        <v>23.141186299081031</v>
      </c>
      <c r="AE19" s="102">
        <v>10.0250626566416</v>
      </c>
      <c r="AF19" s="103">
        <v>44430</v>
      </c>
      <c r="AG19" s="103">
        <v>0.20871435244686462</v>
      </c>
      <c r="AH19" s="103">
        <v>40573</v>
      </c>
      <c r="AI19" s="103">
        <v>0.11061543390925001</v>
      </c>
      <c r="AJ19" s="103">
        <v>5.8554070473876063</v>
      </c>
      <c r="AK19" s="102">
        <v>200039</v>
      </c>
      <c r="AL19" s="102">
        <v>19960</v>
      </c>
      <c r="AM19" s="102">
        <v>9.9780542794155144E-2</v>
      </c>
      <c r="AN19" s="102">
        <v>8.1064192482465922E-2</v>
      </c>
      <c r="AO19" s="102">
        <v>1.8716350311689219E-2</v>
      </c>
      <c r="AP19" s="102">
        <v>0.18757515030060121</v>
      </c>
    </row>
    <row r="20" spans="1:42">
      <c r="A20" s="88" t="s">
        <v>1641</v>
      </c>
      <c r="B20" s="89" t="s">
        <v>1642</v>
      </c>
      <c r="C20" s="89" t="s">
        <v>190</v>
      </c>
      <c r="D20" s="89" t="s">
        <v>191</v>
      </c>
      <c r="E20" s="90" t="s">
        <v>27</v>
      </c>
      <c r="F20" s="90" t="s">
        <v>157</v>
      </c>
      <c r="G20" s="90" t="s">
        <v>41</v>
      </c>
      <c r="H20" s="102">
        <v>10216.9205746756</v>
      </c>
      <c r="I20" s="102">
        <v>34.368814438834498</v>
      </c>
      <c r="J20" s="102">
        <v>19.0813326545058</v>
      </c>
      <c r="K20" s="102">
        <v>7.1487999081964704</v>
      </c>
      <c r="L20" s="102">
        <v>8.1386818761322406</v>
      </c>
      <c r="M20" s="102">
        <v>3</v>
      </c>
      <c r="N20" s="103">
        <v>286</v>
      </c>
      <c r="O20" s="103">
        <v>0.13383247543284979</v>
      </c>
      <c r="P20" s="103">
        <v>11026.75</v>
      </c>
      <c r="Q20" s="103">
        <v>13738.5</v>
      </c>
      <c r="R20" s="103">
        <v>0.2459246831568685</v>
      </c>
      <c r="S20" s="103">
        <v>0.38456480830707146</v>
      </c>
      <c r="T20" s="103">
        <v>0.36357680969538159</v>
      </c>
      <c r="U20" s="102">
        <v>207</v>
      </c>
      <c r="V20" s="102" t="s">
        <v>2812</v>
      </c>
      <c r="W20" s="102">
        <v>170</v>
      </c>
      <c r="X20" s="102" t="s">
        <v>2812</v>
      </c>
      <c r="Y20" s="102">
        <v>228</v>
      </c>
      <c r="Z20" s="103">
        <v>21424.60488703553</v>
      </c>
      <c r="AA20" s="103">
        <v>0.13293584144842571</v>
      </c>
      <c r="AB20" s="103">
        <v>6.9389054691574223</v>
      </c>
      <c r="AC20" s="102">
        <v>15.017361111111111</v>
      </c>
      <c r="AD20" s="102">
        <v>23.611111111111111</v>
      </c>
      <c r="AE20" s="102">
        <v>8.59375</v>
      </c>
      <c r="AF20" s="103">
        <v>36780</v>
      </c>
      <c r="AG20" s="103">
        <v>0.24358892646514538</v>
      </c>
      <c r="AH20" s="103">
        <v>34654</v>
      </c>
      <c r="AI20" s="103">
        <v>4.3371616552201765E-2</v>
      </c>
      <c r="AJ20" s="103">
        <v>4.2721010332950629</v>
      </c>
      <c r="AK20" s="102">
        <v>131061</v>
      </c>
      <c r="AL20" s="102">
        <v>12863</v>
      </c>
      <c r="AM20" s="102">
        <v>9.8145138523283049E-2</v>
      </c>
      <c r="AN20" s="102">
        <v>7.5651795728706478E-2</v>
      </c>
      <c r="AO20" s="102">
        <v>2.2493342794576571E-2</v>
      </c>
      <c r="AP20" s="102">
        <v>0.22918448262458213</v>
      </c>
    </row>
    <row r="21" spans="1:42">
      <c r="A21" s="88" t="s">
        <v>1659</v>
      </c>
      <c r="B21" s="89" t="s">
        <v>1660</v>
      </c>
      <c r="C21" s="89" t="s">
        <v>190</v>
      </c>
      <c r="D21" s="89" t="s">
        <v>191</v>
      </c>
      <c r="E21" s="90" t="s">
        <v>27</v>
      </c>
      <c r="F21" s="90" t="s">
        <v>109</v>
      </c>
      <c r="G21" s="90" t="s">
        <v>38</v>
      </c>
      <c r="H21" s="102">
        <v>10467.543081661999</v>
      </c>
      <c r="I21" s="102">
        <v>40.699175644990397</v>
      </c>
      <c r="J21" s="102">
        <v>19.2248084718697</v>
      </c>
      <c r="K21" s="102">
        <v>13.033902233216899</v>
      </c>
      <c r="L21" s="102">
        <v>8.4404649399037694</v>
      </c>
      <c r="M21" s="102">
        <v>2</v>
      </c>
      <c r="N21" s="103">
        <v>-413</v>
      </c>
      <c r="O21" s="103">
        <v>-0.17002881844380399</v>
      </c>
      <c r="P21" s="103">
        <v>11288</v>
      </c>
      <c r="Q21" s="103">
        <v>11469.25</v>
      </c>
      <c r="R21" s="103">
        <v>1.605687455705174E-2</v>
      </c>
      <c r="S21" s="103">
        <v>0.32891123316796594</v>
      </c>
      <c r="T21" s="103">
        <v>0.2737537328072891</v>
      </c>
      <c r="U21" s="102">
        <v>103</v>
      </c>
      <c r="V21" s="102" t="s">
        <v>2812</v>
      </c>
      <c r="W21" s="102">
        <v>95</v>
      </c>
      <c r="X21" s="102" t="s">
        <v>2812</v>
      </c>
      <c r="Y21" s="102">
        <v>137</v>
      </c>
      <c r="Z21" s="103">
        <v>21545.122318781559</v>
      </c>
      <c r="AA21" s="103">
        <v>0.14988641059934441</v>
      </c>
      <c r="AB21" s="103">
        <v>8.242083982654588</v>
      </c>
      <c r="AC21" s="102">
        <v>12.72413793103448</v>
      </c>
      <c r="AD21" s="102">
        <v>19.81034482758621</v>
      </c>
      <c r="AE21" s="102">
        <v>7.0862068965517242</v>
      </c>
      <c r="AF21" s="103">
        <v>26385</v>
      </c>
      <c r="AG21" s="103">
        <v>0.2000870572667495</v>
      </c>
      <c r="AH21" s="103">
        <v>24405</v>
      </c>
      <c r="AI21" s="103">
        <v>9.4939561565253017E-2</v>
      </c>
      <c r="AJ21" s="103">
        <v>4.3472868217054268</v>
      </c>
      <c r="AK21" s="102">
        <v>119890</v>
      </c>
      <c r="AL21" s="102">
        <v>11758</v>
      </c>
      <c r="AM21" s="102">
        <v>9.8073233797647846E-2</v>
      </c>
      <c r="AN21" s="102">
        <v>7.9581282842605724E-2</v>
      </c>
      <c r="AO21" s="102">
        <v>1.8491950955042122E-2</v>
      </c>
      <c r="AP21" s="102">
        <v>0.1885524749106991</v>
      </c>
    </row>
    <row r="22" spans="1:42">
      <c r="A22" s="88" t="s">
        <v>2161</v>
      </c>
      <c r="B22" s="89" t="s">
        <v>2162</v>
      </c>
      <c r="C22" s="89" t="s">
        <v>190</v>
      </c>
      <c r="D22" s="89" t="s">
        <v>191</v>
      </c>
      <c r="E22" s="90" t="s">
        <v>27</v>
      </c>
      <c r="F22" s="90" t="s">
        <v>133</v>
      </c>
      <c r="G22" s="90" t="s">
        <v>33</v>
      </c>
      <c r="H22" s="102">
        <v>32587.890236228399</v>
      </c>
      <c r="I22" s="102">
        <v>39.8145981278089</v>
      </c>
      <c r="J22" s="102">
        <v>13.7647090033593</v>
      </c>
      <c r="K22" s="102">
        <v>15.8673558680788</v>
      </c>
      <c r="L22" s="102">
        <v>10.182533256370601</v>
      </c>
      <c r="M22" s="102">
        <v>1</v>
      </c>
      <c r="N22" s="103">
        <v>-3440.5</v>
      </c>
      <c r="O22" s="103">
        <v>-0.30065759290411381</v>
      </c>
      <c r="P22" s="103">
        <v>48661.25</v>
      </c>
      <c r="Q22" s="103">
        <v>44514.5</v>
      </c>
      <c r="R22" s="103">
        <v>-8.5216676513653056E-2</v>
      </c>
      <c r="S22" s="103">
        <v>0.456050759074212</v>
      </c>
      <c r="T22" s="103">
        <v>0.3561592290152647</v>
      </c>
      <c r="U22" s="102">
        <v>120</v>
      </c>
      <c r="V22" s="102" t="s">
        <v>2812</v>
      </c>
      <c r="W22" s="102">
        <v>115</v>
      </c>
      <c r="X22" s="102" t="s">
        <v>2814</v>
      </c>
      <c r="Y22" s="102">
        <v>151</v>
      </c>
      <c r="Z22" s="103">
        <v>27493.49690391446</v>
      </c>
      <c r="AA22" s="103">
        <v>5.9385692015410357E-2</v>
      </c>
      <c r="AB22" s="103">
        <v>9.0153736207802098</v>
      </c>
      <c r="AC22" s="102">
        <v>15.275325767129051</v>
      </c>
      <c r="AD22" s="102">
        <v>22.8499369482976</v>
      </c>
      <c r="AE22" s="102">
        <v>7.5746111811685584</v>
      </c>
      <c r="AF22" s="103">
        <v>75973</v>
      </c>
      <c r="AG22" s="103">
        <v>0.18224473984401529</v>
      </c>
      <c r="AH22" s="103">
        <v>64975</v>
      </c>
      <c r="AI22" s="103">
        <v>0.17332820315505962</v>
      </c>
      <c r="AJ22" s="103">
        <v>5.6553108808290151</v>
      </c>
      <c r="AK22" s="102">
        <v>398244</v>
      </c>
      <c r="AL22" s="102">
        <v>39023</v>
      </c>
      <c r="AM22" s="102">
        <v>9.7987665853095082E-2</v>
      </c>
      <c r="AN22" s="102">
        <v>8.498558672572594E-2</v>
      </c>
      <c r="AO22" s="102">
        <v>1.3002079127369151E-2</v>
      </c>
      <c r="AP22" s="102">
        <v>0.13269097711605976</v>
      </c>
    </row>
    <row r="23" spans="1:42">
      <c r="A23" s="88" t="s">
        <v>1385</v>
      </c>
      <c r="B23" s="89" t="s">
        <v>1386</v>
      </c>
      <c r="C23" s="89" t="s">
        <v>190</v>
      </c>
      <c r="D23" s="89" t="s">
        <v>191</v>
      </c>
      <c r="E23" s="90" t="s">
        <v>27</v>
      </c>
      <c r="F23" s="90" t="s">
        <v>136</v>
      </c>
      <c r="G23" s="90" t="s">
        <v>61</v>
      </c>
      <c r="H23" s="102">
        <v>7858.9565525249</v>
      </c>
      <c r="I23" s="102">
        <v>30.530653398151198</v>
      </c>
      <c r="J23" s="102">
        <v>14.8347745780789</v>
      </c>
      <c r="K23" s="102">
        <v>4.90469256485411</v>
      </c>
      <c r="L23" s="102">
        <v>10.7911862552182</v>
      </c>
      <c r="M23" s="102">
        <v>1</v>
      </c>
      <c r="N23" s="103">
        <v>-86</v>
      </c>
      <c r="O23" s="103">
        <v>-5.7448229792919171E-2</v>
      </c>
      <c r="P23" s="103">
        <v>27594</v>
      </c>
      <c r="Q23" s="103">
        <v>28679.25</v>
      </c>
      <c r="R23" s="103">
        <v>3.9329202000434868E-2</v>
      </c>
      <c r="S23" s="103">
        <v>0.41370406610132637</v>
      </c>
      <c r="T23" s="103">
        <v>0.33967938492115379</v>
      </c>
      <c r="U23" s="102">
        <v>126</v>
      </c>
      <c r="V23" s="102" t="s">
        <v>2813</v>
      </c>
      <c r="W23" s="102">
        <v>90</v>
      </c>
      <c r="X23" s="102" t="s">
        <v>2812</v>
      </c>
      <c r="Y23" s="102">
        <v>110</v>
      </c>
      <c r="Z23" s="103">
        <v>26897.765386847888</v>
      </c>
      <c r="AA23" s="103">
        <v>0.18005666825215311</v>
      </c>
      <c r="AB23" s="103">
        <v>8.4062889606219393</v>
      </c>
      <c r="AC23" s="102">
        <v>11.17957746478873</v>
      </c>
      <c r="AD23" s="102">
        <v>21.637323943661968</v>
      </c>
      <c r="AE23" s="102">
        <v>10.45774647887324</v>
      </c>
      <c r="AF23" s="103">
        <v>29743</v>
      </c>
      <c r="AG23" s="103">
        <v>0.22424700229766772</v>
      </c>
      <c r="AH23" s="103">
        <v>29424</v>
      </c>
      <c r="AI23" s="103">
        <v>4.5846927678085916E-2</v>
      </c>
      <c r="AJ23" s="103">
        <v>4.400707427993936</v>
      </c>
      <c r="AK23" s="102">
        <v>122103</v>
      </c>
      <c r="AL23" s="102">
        <v>11808</v>
      </c>
      <c r="AM23" s="102">
        <v>9.6705240657477709E-2</v>
      </c>
      <c r="AN23" s="102">
        <v>6.96379286340221E-2</v>
      </c>
      <c r="AO23" s="102">
        <v>2.7067312023455609E-2</v>
      </c>
      <c r="AP23" s="102">
        <v>0.27989498644986449</v>
      </c>
    </row>
    <row r="24" spans="1:42">
      <c r="A24" s="88" t="s">
        <v>2453</v>
      </c>
      <c r="B24" s="89" t="s">
        <v>2454</v>
      </c>
      <c r="C24" s="89" t="s">
        <v>190</v>
      </c>
      <c r="D24" s="89" t="s">
        <v>191</v>
      </c>
      <c r="E24" s="90" t="s">
        <v>27</v>
      </c>
      <c r="F24" s="90" t="s">
        <v>1018</v>
      </c>
      <c r="G24" s="90" t="s">
        <v>76</v>
      </c>
      <c r="H24" s="102">
        <v>52057.543617859701</v>
      </c>
      <c r="I24" s="102">
        <v>27.236563603652002</v>
      </c>
      <c r="J24" s="102">
        <v>16.3559693159796</v>
      </c>
      <c r="K24" s="102">
        <v>4.89808530084927</v>
      </c>
      <c r="L24" s="102">
        <v>5.9825089868231096</v>
      </c>
      <c r="M24" s="102">
        <v>3</v>
      </c>
      <c r="N24" s="103">
        <v>-5433.25</v>
      </c>
      <c r="O24" s="103">
        <v>-0.30308904539432402</v>
      </c>
      <c r="P24" s="103">
        <v>42218.5</v>
      </c>
      <c r="Q24" s="103">
        <v>33149.5</v>
      </c>
      <c r="R24" s="103">
        <v>-0.21481104255243549</v>
      </c>
      <c r="S24" s="103">
        <v>0.66075890900908363</v>
      </c>
      <c r="T24" s="103">
        <v>0.58891536825593138</v>
      </c>
      <c r="U24" s="102">
        <v>217</v>
      </c>
      <c r="V24" s="102" t="s">
        <v>2812</v>
      </c>
      <c r="W24" s="102">
        <v>194</v>
      </c>
      <c r="X24" s="102" t="s">
        <v>2812</v>
      </c>
      <c r="Y24" s="102">
        <v>254</v>
      </c>
      <c r="Z24" s="103">
        <v>62528.966425016377</v>
      </c>
      <c r="AA24" s="103">
        <v>6.3310470877528585E-2</v>
      </c>
      <c r="AB24" s="103">
        <v>8.6355035187401636</v>
      </c>
      <c r="AC24" s="102">
        <v>17.35357917570499</v>
      </c>
      <c r="AD24" s="102">
        <v>26.490238611713661</v>
      </c>
      <c r="AE24" s="102">
        <v>9.1366594360086761</v>
      </c>
      <c r="AF24" s="103">
        <v>156080</v>
      </c>
      <c r="AG24" s="103">
        <v>0.17925219844667609</v>
      </c>
      <c r="AH24" s="103">
        <v>147255</v>
      </c>
      <c r="AI24" s="103">
        <v>7.6696886353604291E-2</v>
      </c>
      <c r="AJ24" s="103">
        <v>11.043163866948493</v>
      </c>
      <c r="AK24" s="102">
        <v>854824</v>
      </c>
      <c r="AL24" s="102">
        <v>82170</v>
      </c>
      <c r="AM24" s="102">
        <v>9.6125050302752382E-2</v>
      </c>
      <c r="AN24" s="102">
        <v>7.3357790609528975E-2</v>
      </c>
      <c r="AO24" s="102">
        <v>2.27672596932234E-2</v>
      </c>
      <c r="AP24" s="102">
        <v>0.23685043203115491</v>
      </c>
    </row>
    <row r="25" spans="1:42">
      <c r="A25" s="88" t="s">
        <v>1947</v>
      </c>
      <c r="B25" s="89" t="s">
        <v>1948</v>
      </c>
      <c r="C25" s="89" t="s">
        <v>574</v>
      </c>
      <c r="D25" s="89" t="s">
        <v>191</v>
      </c>
      <c r="E25" s="90" t="s">
        <v>27</v>
      </c>
      <c r="F25" s="90" t="s">
        <v>203</v>
      </c>
      <c r="G25" s="90" t="s">
        <v>42</v>
      </c>
      <c r="H25" s="102">
        <v>3023.6087868008799</v>
      </c>
      <c r="I25" s="102">
        <v>15.326717188526199</v>
      </c>
      <c r="J25" s="102">
        <v>8.9553158257206995</v>
      </c>
      <c r="K25" s="102">
        <v>6.2818560326531498</v>
      </c>
      <c r="L25" s="102">
        <v>8.9545330152368693E-2</v>
      </c>
      <c r="M25" s="102">
        <v>1</v>
      </c>
      <c r="N25" s="103">
        <v>545.25</v>
      </c>
      <c r="O25" s="103">
        <v>0.61058230683090708</v>
      </c>
      <c r="P25" s="103">
        <v>42453.5</v>
      </c>
      <c r="Q25" s="103">
        <v>41564.25</v>
      </c>
      <c r="R25" s="103">
        <v>-2.0946447289387209E-2</v>
      </c>
      <c r="S25" s="103">
        <v>0.4128163755638522</v>
      </c>
      <c r="T25" s="103">
        <v>0.32624190259658242</v>
      </c>
      <c r="U25" s="102">
        <v>429</v>
      </c>
      <c r="V25" s="102" t="s">
        <v>2812</v>
      </c>
      <c r="W25" s="102">
        <v>449</v>
      </c>
      <c r="X25" s="102" t="s">
        <v>2814</v>
      </c>
      <c r="Y25" s="102">
        <v>566</v>
      </c>
      <c r="Z25" s="103">
        <v>13632.20433589618</v>
      </c>
      <c r="AA25" s="103">
        <v>0.12502938894908081</v>
      </c>
      <c r="AB25" s="103">
        <v>5.8269234128887417</v>
      </c>
      <c r="AC25" s="102">
        <v>10.43288150415391</v>
      </c>
      <c r="AD25" s="102">
        <v>19.422824661128111</v>
      </c>
      <c r="AE25" s="102">
        <v>8.9899431569742028</v>
      </c>
      <c r="AF25" s="103">
        <v>17472</v>
      </c>
      <c r="AG25" s="103">
        <v>0.17848317647287346</v>
      </c>
      <c r="AH25" s="103">
        <v>16502</v>
      </c>
      <c r="AI25" s="103">
        <v>2.108835292691795E-2</v>
      </c>
      <c r="AJ25" s="103">
        <v>3.7730900798175599</v>
      </c>
      <c r="AK25" s="102">
        <v>93259</v>
      </c>
      <c r="AL25" s="102">
        <v>8960</v>
      </c>
      <c r="AM25" s="102">
        <v>9.6076518084045506E-2</v>
      </c>
      <c r="AN25" s="102">
        <v>6.9430296271673506E-2</v>
      </c>
      <c r="AO25" s="102">
        <v>2.6646221812371997E-2</v>
      </c>
      <c r="AP25" s="102">
        <v>0.27734375</v>
      </c>
    </row>
    <row r="26" spans="1:42">
      <c r="A26" s="88" t="s">
        <v>1253</v>
      </c>
      <c r="B26" s="89" t="s">
        <v>1254</v>
      </c>
      <c r="C26" s="89" t="s">
        <v>190</v>
      </c>
      <c r="D26" s="89" t="s">
        <v>191</v>
      </c>
      <c r="E26" s="90" t="s">
        <v>27</v>
      </c>
      <c r="F26" s="90" t="s">
        <v>42</v>
      </c>
      <c r="G26" s="90" t="s">
        <v>32</v>
      </c>
      <c r="H26" s="102">
        <v>224396.84568025701</v>
      </c>
      <c r="I26" s="102">
        <v>31.588278680703102</v>
      </c>
      <c r="J26" s="102">
        <v>9.1351994474046805</v>
      </c>
      <c r="K26" s="102">
        <v>12.1514924745775</v>
      </c>
      <c r="L26" s="102">
        <v>10.3015867587208</v>
      </c>
      <c r="M26" s="102">
        <v>1</v>
      </c>
      <c r="N26" s="103">
        <v>-12729.25</v>
      </c>
      <c r="O26" s="103">
        <v>-0.2510836386589016</v>
      </c>
      <c r="P26" s="103">
        <v>89550.5</v>
      </c>
      <c r="Q26" s="103">
        <v>68625.25</v>
      </c>
      <c r="R26" s="103">
        <v>-0.23366982875584169</v>
      </c>
      <c r="S26" s="103">
        <v>0.85575457423464973</v>
      </c>
      <c r="T26" s="103">
        <v>0.83946506570103574</v>
      </c>
      <c r="U26" s="102">
        <v>47</v>
      </c>
      <c r="V26" s="102" t="s">
        <v>2812</v>
      </c>
      <c r="W26" s="102">
        <v>41</v>
      </c>
      <c r="X26" s="102" t="s">
        <v>2812</v>
      </c>
      <c r="Y26" s="102">
        <v>57</v>
      </c>
      <c r="Z26" s="103">
        <v>822185.37951082294</v>
      </c>
      <c r="AA26" s="103">
        <v>0.22833243803250219</v>
      </c>
      <c r="AB26" s="103">
        <v>7.570827718943038</v>
      </c>
      <c r="AC26" s="102">
        <v>32.586068855084058</v>
      </c>
      <c r="AD26" s="102">
        <v>27.034747798238591</v>
      </c>
      <c r="AE26" s="102">
        <v>-5.5513210568454756</v>
      </c>
      <c r="AF26" s="103">
        <v>901424</v>
      </c>
      <c r="AG26" s="103">
        <v>0.27879071295472935</v>
      </c>
      <c r="AH26" s="103">
        <v>853237</v>
      </c>
      <c r="AI26" s="103">
        <v>5.4554596202461919E-2</v>
      </c>
      <c r="AJ26" s="103">
        <v>14.871927083333333</v>
      </c>
      <c r="AK26" s="102">
        <v>2814203</v>
      </c>
      <c r="AL26" s="102">
        <v>261890</v>
      </c>
      <c r="AM26" s="102">
        <v>9.3060095522604441E-2</v>
      </c>
      <c r="AN26" s="102">
        <v>7.613949668876055E-2</v>
      </c>
      <c r="AO26" s="102">
        <v>1.6920598833843899E-2</v>
      </c>
      <c r="AP26" s="102">
        <v>0.18182443010424224</v>
      </c>
    </row>
    <row r="27" spans="1:42">
      <c r="A27" s="88" t="s">
        <v>1221</v>
      </c>
      <c r="B27" s="89" t="s">
        <v>1222</v>
      </c>
      <c r="C27" s="89" t="s">
        <v>190</v>
      </c>
      <c r="D27" s="89" t="s">
        <v>191</v>
      </c>
      <c r="E27" s="90" t="s">
        <v>27</v>
      </c>
      <c r="F27" s="90" t="s">
        <v>130</v>
      </c>
      <c r="G27" s="90" t="s">
        <v>48</v>
      </c>
      <c r="H27" s="102">
        <v>8753.6750966811996</v>
      </c>
      <c r="I27" s="102">
        <v>29.5945227365678</v>
      </c>
      <c r="J27" s="102">
        <v>9.7622439294058694</v>
      </c>
      <c r="K27" s="102">
        <v>12.2278118159934</v>
      </c>
      <c r="L27" s="102">
        <v>7.6044669911685396</v>
      </c>
      <c r="M27" s="102">
        <v>1</v>
      </c>
      <c r="N27" s="103">
        <v>228</v>
      </c>
      <c r="O27" s="103">
        <v>9.5437421515278356E-2</v>
      </c>
      <c r="P27" s="103">
        <v>62875</v>
      </c>
      <c r="Q27" s="103">
        <v>60763.25</v>
      </c>
      <c r="R27" s="103">
        <v>-3.3586481113320077E-2</v>
      </c>
      <c r="S27" s="103">
        <v>0.37750695825049696</v>
      </c>
      <c r="T27" s="103">
        <v>0.34190073769918494</v>
      </c>
      <c r="U27" s="102">
        <v>180</v>
      </c>
      <c r="V27" s="102" t="s">
        <v>2812</v>
      </c>
      <c r="W27" s="102">
        <v>144</v>
      </c>
      <c r="X27" s="102" t="s">
        <v>2812</v>
      </c>
      <c r="Y27" s="102">
        <v>202</v>
      </c>
      <c r="Z27" s="103">
        <v>25146.442400197939</v>
      </c>
      <c r="AA27" s="103">
        <v>0.143730915950947</v>
      </c>
      <c r="AB27" s="103">
        <v>6.9989385414343364</v>
      </c>
      <c r="AC27" s="102">
        <v>11.546481320590789</v>
      </c>
      <c r="AD27" s="102">
        <v>21.3640312771503</v>
      </c>
      <c r="AE27" s="102">
        <v>9.8175499565595139</v>
      </c>
      <c r="AF27" s="103">
        <v>34828</v>
      </c>
      <c r="AG27" s="103">
        <v>0.2315071619328784</v>
      </c>
      <c r="AH27" s="103">
        <v>31309</v>
      </c>
      <c r="AI27" s="103">
        <v>0.1028777667763263</v>
      </c>
      <c r="AJ27" s="103">
        <v>3.724170918367347</v>
      </c>
      <c r="AK27" s="102">
        <v>140793</v>
      </c>
      <c r="AL27" s="102">
        <v>12814</v>
      </c>
      <c r="AM27" s="102">
        <v>9.1013047523669496E-2</v>
      </c>
      <c r="AN27" s="102">
        <v>6.4314276988202537E-2</v>
      </c>
      <c r="AO27" s="102">
        <v>2.6698770535466963E-2</v>
      </c>
      <c r="AP27" s="102">
        <v>0.29335102231933824</v>
      </c>
    </row>
    <row r="28" spans="1:42">
      <c r="A28" s="88" t="s">
        <v>1607</v>
      </c>
      <c r="B28" s="89" t="s">
        <v>1608</v>
      </c>
      <c r="C28" s="89" t="s">
        <v>26</v>
      </c>
      <c r="D28" s="89" t="s">
        <v>191</v>
      </c>
      <c r="E28" s="90" t="s">
        <v>27</v>
      </c>
      <c r="F28" s="90" t="s">
        <v>47</v>
      </c>
      <c r="G28" s="90" t="s">
        <v>48</v>
      </c>
      <c r="H28" s="102">
        <v>6233.9342605834099</v>
      </c>
      <c r="I28" s="102">
        <v>27.857797095248401</v>
      </c>
      <c r="J28" s="102">
        <v>18.287810483325</v>
      </c>
      <c r="K28" s="102">
        <v>5.3251613531540798</v>
      </c>
      <c r="L28" s="102">
        <v>4.2448252587692998</v>
      </c>
      <c r="M28" s="102">
        <v>3</v>
      </c>
      <c r="N28" s="103">
        <v>43.25</v>
      </c>
      <c r="O28" s="103">
        <v>3.0608634111818821E-2</v>
      </c>
      <c r="P28" s="103">
        <v>62875</v>
      </c>
      <c r="Q28" s="103">
        <v>60763.25</v>
      </c>
      <c r="R28" s="103">
        <v>-3.3586481113320077E-2</v>
      </c>
      <c r="S28" s="103">
        <v>0.37750695825049696</v>
      </c>
      <c r="T28" s="103">
        <v>0.34190073769918494</v>
      </c>
      <c r="U28" s="102">
        <v>333</v>
      </c>
      <c r="V28" s="102" t="s">
        <v>2812</v>
      </c>
      <c r="W28" s="102">
        <v>336</v>
      </c>
      <c r="X28" s="102" t="s">
        <v>2814</v>
      </c>
      <c r="Y28" s="102">
        <v>401</v>
      </c>
      <c r="Z28" s="103">
        <v>9773.7650548432139</v>
      </c>
      <c r="AA28" s="103">
        <v>8.2786422622761424E-2</v>
      </c>
      <c r="AB28" s="103">
        <v>8.8734900128706045</v>
      </c>
      <c r="AC28" s="102">
        <v>10.26595744680851</v>
      </c>
      <c r="AD28" s="102">
        <v>21.542553191489361</v>
      </c>
      <c r="AE28" s="102">
        <v>11.276595744680851</v>
      </c>
      <c r="AF28" s="103">
        <v>17401</v>
      </c>
      <c r="AG28" s="103">
        <v>0.16899927188888997</v>
      </c>
      <c r="AH28" s="103">
        <v>16050</v>
      </c>
      <c r="AI28" s="103">
        <v>0.12161993769470404</v>
      </c>
      <c r="AJ28" s="103">
        <v>5.774647887323944</v>
      </c>
      <c r="AK28" s="102">
        <v>102409</v>
      </c>
      <c r="AL28" s="102">
        <v>9280</v>
      </c>
      <c r="AM28" s="102">
        <v>9.0617035612104407E-2</v>
      </c>
      <c r="AN28" s="102">
        <v>6.3744397465066549E-2</v>
      </c>
      <c r="AO28" s="102">
        <v>2.6872638147037858E-2</v>
      </c>
      <c r="AP28" s="102">
        <v>0.29655172413793102</v>
      </c>
    </row>
    <row r="29" spans="1:42">
      <c r="A29" s="88" t="s">
        <v>2451</v>
      </c>
      <c r="B29" s="89" t="s">
        <v>2452</v>
      </c>
      <c r="C29" s="89" t="s">
        <v>574</v>
      </c>
      <c r="D29" s="89" t="s">
        <v>191</v>
      </c>
      <c r="E29" s="90" t="s">
        <v>27</v>
      </c>
      <c r="F29" s="90" t="s">
        <v>33</v>
      </c>
      <c r="G29" s="90" t="s">
        <v>81</v>
      </c>
      <c r="H29" s="102">
        <v>10959.837005268901</v>
      </c>
      <c r="I29" s="102">
        <v>41.212155530328303</v>
      </c>
      <c r="J29" s="102">
        <v>21.835280906142401</v>
      </c>
      <c r="K29" s="102">
        <v>11.9641479451123</v>
      </c>
      <c r="L29" s="102">
        <v>7.4127266790736304</v>
      </c>
      <c r="M29" s="102">
        <v>2</v>
      </c>
      <c r="N29" s="103">
        <v>-359</v>
      </c>
      <c r="O29" s="103">
        <v>-0.23564161470298661</v>
      </c>
      <c r="P29" s="103">
        <v>16158.75</v>
      </c>
      <c r="Q29" s="103">
        <v>17033.5</v>
      </c>
      <c r="R29" s="103">
        <v>5.4134756710760422E-2</v>
      </c>
      <c r="S29" s="103">
        <v>0.51552564400092826</v>
      </c>
      <c r="T29" s="103">
        <v>0.44995156603164355</v>
      </c>
      <c r="U29" s="102">
        <v>267</v>
      </c>
      <c r="V29" s="102" t="s">
        <v>2812</v>
      </c>
      <c r="W29" s="102">
        <v>282</v>
      </c>
      <c r="X29" s="102" t="s">
        <v>2813</v>
      </c>
      <c r="Y29" s="102">
        <v>323</v>
      </c>
      <c r="Z29" s="103">
        <v>30212.45317182245</v>
      </c>
      <c r="AA29" s="103">
        <v>0.21657983033321229</v>
      </c>
      <c r="AB29" s="103">
        <v>5.6195295516943382</v>
      </c>
      <c r="AC29" s="102">
        <v>12.71748878923767</v>
      </c>
      <c r="AD29" s="102">
        <v>20.71748878923767</v>
      </c>
      <c r="AE29" s="102">
        <v>8</v>
      </c>
      <c r="AF29" s="103">
        <v>37654</v>
      </c>
      <c r="AG29" s="103">
        <v>0.30365067443638855</v>
      </c>
      <c r="AH29" s="103">
        <v>37215</v>
      </c>
      <c r="AI29" s="103">
        <v>3.4770925702001881E-2</v>
      </c>
      <c r="AJ29" s="103">
        <v>5.0476883873316343</v>
      </c>
      <c r="AK29" s="102">
        <v>102350</v>
      </c>
      <c r="AL29" s="102">
        <v>9158</v>
      </c>
      <c r="AM29" s="102">
        <v>8.9477283829995119E-2</v>
      </c>
      <c r="AN29" s="102">
        <v>6.6741573033707868E-2</v>
      </c>
      <c r="AO29" s="102">
        <v>2.2735710796287251E-2</v>
      </c>
      <c r="AP29" s="102">
        <v>0.25409478051976414</v>
      </c>
    </row>
    <row r="30" spans="1:42">
      <c r="A30" s="88" t="s">
        <v>1825</v>
      </c>
      <c r="B30" s="89" t="s">
        <v>1826</v>
      </c>
      <c r="C30" s="89" t="s">
        <v>190</v>
      </c>
      <c r="D30" s="89" t="s">
        <v>191</v>
      </c>
      <c r="E30" s="90" t="s">
        <v>27</v>
      </c>
      <c r="F30" s="90" t="s">
        <v>102</v>
      </c>
      <c r="G30" s="90" t="s">
        <v>61</v>
      </c>
      <c r="H30" s="102">
        <v>11703.221773028499</v>
      </c>
      <c r="I30" s="102">
        <v>22.7401127619076</v>
      </c>
      <c r="J30" s="102">
        <v>9.8088801396832999</v>
      </c>
      <c r="K30" s="102">
        <v>-0.80836158402922698</v>
      </c>
      <c r="L30" s="102">
        <v>13.739594206253599</v>
      </c>
      <c r="M30" s="102">
        <v>1</v>
      </c>
      <c r="N30" s="103">
        <v>-1298</v>
      </c>
      <c r="O30" s="103">
        <v>-0.28780487804878052</v>
      </c>
      <c r="P30" s="103">
        <v>27594</v>
      </c>
      <c r="Q30" s="103">
        <v>28679.25</v>
      </c>
      <c r="R30" s="103">
        <v>3.9329202000434868E-2</v>
      </c>
      <c r="S30" s="103">
        <v>0.41370406610132637</v>
      </c>
      <c r="T30" s="103">
        <v>0.33967938492115379</v>
      </c>
      <c r="U30" s="102">
        <v>81</v>
      </c>
      <c r="V30" s="102" t="s">
        <v>2812</v>
      </c>
      <c r="W30" s="102">
        <v>81</v>
      </c>
      <c r="X30" s="102" t="s">
        <v>2814</v>
      </c>
      <c r="Y30" s="102">
        <v>116</v>
      </c>
      <c r="Z30" s="103">
        <v>43444.242349427252</v>
      </c>
      <c r="AA30" s="103">
        <v>0.16241931176463181</v>
      </c>
      <c r="AB30" s="103">
        <v>7.976867352121376</v>
      </c>
      <c r="AC30" s="102">
        <v>18.567567567567568</v>
      </c>
      <c r="AD30" s="102">
        <v>25.558558558558559</v>
      </c>
      <c r="AE30" s="102">
        <v>6.9909909909909906</v>
      </c>
      <c r="AF30" s="103">
        <v>56728</v>
      </c>
      <c r="AG30" s="103">
        <v>0.23510089061414055</v>
      </c>
      <c r="AH30" s="103">
        <v>52110</v>
      </c>
      <c r="AI30" s="103">
        <v>8.459028977163692E-2</v>
      </c>
      <c r="AJ30" s="103">
        <v>8.4326484018264836</v>
      </c>
      <c r="AK30" s="102">
        <v>217126</v>
      </c>
      <c r="AL30" s="102">
        <v>19353</v>
      </c>
      <c r="AM30" s="102">
        <v>8.9132577397455851E-2</v>
      </c>
      <c r="AN30" s="102">
        <v>7.2008879636708642E-2</v>
      </c>
      <c r="AO30" s="102">
        <v>1.7123697760747215E-2</v>
      </c>
      <c r="AP30" s="102">
        <v>0.19211491758383714</v>
      </c>
    </row>
    <row r="31" spans="1:42">
      <c r="A31" s="88" t="s">
        <v>2005</v>
      </c>
      <c r="B31" s="89" t="s">
        <v>2006</v>
      </c>
      <c r="C31" s="89" t="s">
        <v>190</v>
      </c>
      <c r="D31" s="89" t="s">
        <v>191</v>
      </c>
      <c r="E31" s="90" t="s">
        <v>27</v>
      </c>
      <c r="F31" s="90" t="s">
        <v>224</v>
      </c>
      <c r="G31" s="90" t="s">
        <v>52</v>
      </c>
      <c r="H31" s="102">
        <v>37084.334706110603</v>
      </c>
      <c r="I31" s="102">
        <v>31.218213804709102</v>
      </c>
      <c r="J31" s="102">
        <v>17.252757406537299</v>
      </c>
      <c r="K31" s="102">
        <v>9.1904234260488895</v>
      </c>
      <c r="L31" s="102">
        <v>4.7750329721229301</v>
      </c>
      <c r="M31" s="102">
        <v>3</v>
      </c>
      <c r="N31" s="103">
        <v>-1634</v>
      </c>
      <c r="O31" s="103">
        <v>-0.1925240802380041</v>
      </c>
      <c r="P31" s="103">
        <v>26677.75</v>
      </c>
      <c r="Q31" s="103">
        <v>27364.5</v>
      </c>
      <c r="R31" s="103">
        <v>2.5742425804275101E-2</v>
      </c>
      <c r="S31" s="103">
        <v>0.50961943942049093</v>
      </c>
      <c r="T31" s="103">
        <v>0.43431270441630582</v>
      </c>
      <c r="U31" s="102">
        <v>123</v>
      </c>
      <c r="V31" s="102" t="s">
        <v>2812</v>
      </c>
      <c r="W31" s="102">
        <v>115</v>
      </c>
      <c r="X31" s="102" t="s">
        <v>2812</v>
      </c>
      <c r="Y31" s="102">
        <v>161</v>
      </c>
      <c r="Z31" s="103">
        <v>100622.3615672306</v>
      </c>
      <c r="AA31" s="103">
        <v>0.1733535274034633</v>
      </c>
      <c r="AB31" s="103">
        <v>6.7600554450118269</v>
      </c>
      <c r="AC31" s="102">
        <v>16.855459900317172</v>
      </c>
      <c r="AD31" s="102">
        <v>23.905754417761671</v>
      </c>
      <c r="AE31" s="102">
        <v>7.0502945174444944</v>
      </c>
      <c r="AF31" s="103">
        <v>140280</v>
      </c>
      <c r="AG31" s="103">
        <v>0.2651240297939445</v>
      </c>
      <c r="AH31" s="103">
        <v>131781</v>
      </c>
      <c r="AI31" s="103">
        <v>6.8446892951184155E-2</v>
      </c>
      <c r="AJ31" s="103">
        <v>7.3513991815064701</v>
      </c>
      <c r="AK31" s="102">
        <v>450391</v>
      </c>
      <c r="AL31" s="102">
        <v>39750</v>
      </c>
      <c r="AM31" s="102">
        <v>8.8256648112417874E-2</v>
      </c>
      <c r="AN31" s="102">
        <v>6.8555988019298783E-2</v>
      </c>
      <c r="AO31" s="102">
        <v>1.9700660093119091E-2</v>
      </c>
      <c r="AP31" s="102">
        <v>0.22322012578616351</v>
      </c>
    </row>
    <row r="32" spans="1:42">
      <c r="A32" s="88" t="s">
        <v>2641</v>
      </c>
      <c r="B32" s="89" t="s">
        <v>2642</v>
      </c>
      <c r="C32" s="89" t="s">
        <v>26</v>
      </c>
      <c r="D32" s="89" t="s">
        <v>191</v>
      </c>
      <c r="E32" s="90" t="s">
        <v>2611</v>
      </c>
      <c r="F32" s="90" t="s">
        <v>2643</v>
      </c>
      <c r="G32" s="90" t="s">
        <v>300</v>
      </c>
      <c r="H32" s="102">
        <v>9181.8484350726303</v>
      </c>
      <c r="I32" s="102">
        <v>50.647576163322803</v>
      </c>
      <c r="J32" s="102">
        <v>27.199638586151099</v>
      </c>
      <c r="K32" s="102">
        <v>0.85644520061587803</v>
      </c>
      <c r="L32" s="102">
        <v>22.591492376555799</v>
      </c>
      <c r="M32" s="102">
        <v>3</v>
      </c>
      <c r="N32" s="103">
        <v>-155</v>
      </c>
      <c r="O32" s="103">
        <v>-9.8350253807106602E-2</v>
      </c>
      <c r="P32" s="103">
        <v>6707.25</v>
      </c>
      <c r="Q32" s="103">
        <v>6956.75</v>
      </c>
      <c r="R32" s="103">
        <v>3.7198553803719857E-2</v>
      </c>
      <c r="S32" s="103">
        <v>0.75943941257594394</v>
      </c>
      <c r="T32" s="103">
        <v>0.64933338124842777</v>
      </c>
      <c r="U32" s="102">
        <v>318</v>
      </c>
      <c r="V32" s="102" t="s">
        <v>2812</v>
      </c>
      <c r="W32" s="102">
        <v>282</v>
      </c>
      <c r="X32" s="102" t="s">
        <v>2812</v>
      </c>
      <c r="Y32" s="102">
        <v>344</v>
      </c>
      <c r="Z32" s="103"/>
      <c r="AA32" s="103"/>
      <c r="AB32" s="103"/>
      <c r="AC32" s="102">
        <v>22.392457277548619</v>
      </c>
      <c r="AD32" s="102">
        <v>36.181496758986448</v>
      </c>
      <c r="AE32" s="102">
        <v>13.789039481437831</v>
      </c>
      <c r="AF32" s="103">
        <v>13338</v>
      </c>
      <c r="AG32" s="103">
        <v>0.18466067241882211</v>
      </c>
      <c r="AH32" s="103">
        <v>11725</v>
      </c>
      <c r="AI32" s="103">
        <v>0.12972281449893391</v>
      </c>
      <c r="AJ32" s="103">
        <v>10.886968085106384</v>
      </c>
      <c r="AK32" s="102">
        <v>71106</v>
      </c>
      <c r="AL32" s="102">
        <v>6218</v>
      </c>
      <c r="AM32" s="102">
        <v>8.7446910246673976E-2</v>
      </c>
      <c r="AN32" s="102">
        <v>5.3216324923353868E-2</v>
      </c>
      <c r="AO32" s="102">
        <v>3.4230585323320115E-2</v>
      </c>
      <c r="AP32" s="102">
        <v>0.39144419427468641</v>
      </c>
    </row>
    <row r="33" spans="1:42">
      <c r="A33" s="88" t="s">
        <v>1647</v>
      </c>
      <c r="B33" s="89" t="s">
        <v>1648</v>
      </c>
      <c r="C33" s="89" t="s">
        <v>26</v>
      </c>
      <c r="D33" s="89" t="s">
        <v>191</v>
      </c>
      <c r="E33" s="90" t="s">
        <v>27</v>
      </c>
      <c r="F33" s="90" t="s">
        <v>71</v>
      </c>
      <c r="G33" s="90" t="s">
        <v>52</v>
      </c>
      <c r="H33" s="102">
        <v>5967.3588722836303</v>
      </c>
      <c r="I33" s="102">
        <v>24.598840301762301</v>
      </c>
      <c r="J33" s="102">
        <v>15.3483498085498</v>
      </c>
      <c r="K33" s="102">
        <v>11.551056284762</v>
      </c>
      <c r="L33" s="102">
        <v>-2.3005657915495599</v>
      </c>
      <c r="M33" s="102">
        <v>2</v>
      </c>
      <c r="N33" s="103">
        <v>-6</v>
      </c>
      <c r="O33" s="103">
        <v>-5.8968058968058967E-3</v>
      </c>
      <c r="P33" s="103">
        <v>26677.75</v>
      </c>
      <c r="Q33" s="103">
        <v>27364.5</v>
      </c>
      <c r="R33" s="103">
        <v>2.5742425804275101E-2</v>
      </c>
      <c r="S33" s="103">
        <v>0.50961943942049093</v>
      </c>
      <c r="T33" s="103">
        <v>0.43431270441630582</v>
      </c>
      <c r="U33" s="102">
        <v>314</v>
      </c>
      <c r="V33" s="102" t="s">
        <v>2814</v>
      </c>
      <c r="W33" s="102">
        <v>275</v>
      </c>
      <c r="X33" s="102" t="s">
        <v>2812</v>
      </c>
      <c r="Y33" s="102">
        <v>307</v>
      </c>
      <c r="Z33" s="103">
        <v>22531.429858586809</v>
      </c>
      <c r="AA33" s="103">
        <v>0.19854103942007151</v>
      </c>
      <c r="AB33" s="103">
        <v>6.2073142322481836</v>
      </c>
      <c r="AC33" s="102">
        <v>8.8479747501315096</v>
      </c>
      <c r="AD33" s="102"/>
      <c r="AE33" s="102"/>
      <c r="AF33" s="103">
        <v>48073</v>
      </c>
      <c r="AG33" s="103">
        <v>0.46659107618352164</v>
      </c>
      <c r="AH33" s="103">
        <v>48286</v>
      </c>
      <c r="AI33" s="103">
        <v>3.1334134117549602E-2</v>
      </c>
      <c r="AJ33" s="103">
        <v>4.1559454191033138</v>
      </c>
      <c r="AK33" s="102">
        <v>66879</v>
      </c>
      <c r="AL33" s="102">
        <v>5847</v>
      </c>
      <c r="AM33" s="102">
        <v>8.7426546449558162E-2</v>
      </c>
      <c r="AN33" s="102">
        <v>4.94475096816639E-2</v>
      </c>
      <c r="AO33" s="102">
        <v>3.7979036767894256E-2</v>
      </c>
      <c r="AP33" s="102">
        <v>0.43441080896186079</v>
      </c>
    </row>
    <row r="34" spans="1:42">
      <c r="A34" s="88" t="s">
        <v>1699</v>
      </c>
      <c r="B34" s="89" t="s">
        <v>1700</v>
      </c>
      <c r="C34" s="89" t="s">
        <v>190</v>
      </c>
      <c r="D34" s="89" t="s">
        <v>191</v>
      </c>
      <c r="E34" s="90" t="s">
        <v>27</v>
      </c>
      <c r="F34" s="90" t="s">
        <v>142</v>
      </c>
      <c r="G34" s="90" t="s">
        <v>76</v>
      </c>
      <c r="H34" s="102">
        <v>7595.9079459770501</v>
      </c>
      <c r="I34" s="102">
        <v>16.9625727907232</v>
      </c>
      <c r="J34" s="102">
        <v>18.323055483087099</v>
      </c>
      <c r="K34" s="102">
        <v>3.3123448827737301</v>
      </c>
      <c r="L34" s="102">
        <v>-4.6728275751375703</v>
      </c>
      <c r="M34" s="102">
        <v>3</v>
      </c>
      <c r="N34" s="103">
        <v>-971</v>
      </c>
      <c r="O34" s="103">
        <v>-0.34582851037307449</v>
      </c>
      <c r="P34" s="103">
        <v>42218.5</v>
      </c>
      <c r="Q34" s="103">
        <v>33149.5</v>
      </c>
      <c r="R34" s="103">
        <v>-0.21481104255243549</v>
      </c>
      <c r="S34" s="103">
        <v>0.66075890900908363</v>
      </c>
      <c r="T34" s="103">
        <v>0.58891536825593138</v>
      </c>
      <c r="U34" s="102">
        <v>216</v>
      </c>
      <c r="V34" s="102" t="s">
        <v>2814</v>
      </c>
      <c r="W34" s="102">
        <v>177</v>
      </c>
      <c r="X34" s="102" t="s">
        <v>2812</v>
      </c>
      <c r="Y34" s="102">
        <v>222</v>
      </c>
      <c r="Z34" s="103">
        <v>19790.774176996169</v>
      </c>
      <c r="AA34" s="103">
        <v>7.4586189759577953E-2</v>
      </c>
      <c r="AB34" s="103">
        <v>8.7716373357185073</v>
      </c>
      <c r="AC34" s="102">
        <v>16.43835616438356</v>
      </c>
      <c r="AD34" s="102">
        <v>29.659743703049049</v>
      </c>
      <c r="AE34" s="102">
        <v>13.221387538665491</v>
      </c>
      <c r="AF34" s="103">
        <v>31793</v>
      </c>
      <c r="AG34" s="103">
        <v>0.14476690533283246</v>
      </c>
      <c r="AH34" s="103">
        <v>28713</v>
      </c>
      <c r="AI34" s="103">
        <v>9.7830251105770899E-2</v>
      </c>
      <c r="AJ34" s="103">
        <v>9.536238532110092</v>
      </c>
      <c r="AK34" s="102">
        <v>239778</v>
      </c>
      <c r="AL34" s="102">
        <v>20854</v>
      </c>
      <c r="AM34" s="102">
        <v>8.6972115873849981E-2</v>
      </c>
      <c r="AN34" s="102">
        <v>6.6457306341699399E-2</v>
      </c>
      <c r="AO34" s="102">
        <v>2.0514809532150572E-2</v>
      </c>
      <c r="AP34" s="102">
        <v>0.23587800901505707</v>
      </c>
    </row>
    <row r="35" spans="1:42">
      <c r="A35" s="88" t="s">
        <v>1849</v>
      </c>
      <c r="B35" s="89" t="s">
        <v>1850</v>
      </c>
      <c r="C35" s="89" t="s">
        <v>190</v>
      </c>
      <c r="D35" s="89" t="s">
        <v>191</v>
      </c>
      <c r="E35" s="90" t="s">
        <v>27</v>
      </c>
      <c r="F35" s="90" t="s">
        <v>145</v>
      </c>
      <c r="G35" s="90" t="s">
        <v>41</v>
      </c>
      <c r="H35" s="102">
        <v>7229.47395244568</v>
      </c>
      <c r="I35" s="102">
        <v>24.758387650883598</v>
      </c>
      <c r="J35" s="102">
        <v>9.4368886996384997</v>
      </c>
      <c r="K35" s="102">
        <v>11.475459093315299</v>
      </c>
      <c r="L35" s="102">
        <v>3.8460398579298301</v>
      </c>
      <c r="M35" s="102">
        <v>1</v>
      </c>
      <c r="N35" s="103">
        <v>468.5</v>
      </c>
      <c r="O35" s="103">
        <v>0.22272403137627761</v>
      </c>
      <c r="P35" s="103">
        <v>11026.75</v>
      </c>
      <c r="Q35" s="103">
        <v>13738.5</v>
      </c>
      <c r="R35" s="103">
        <v>0.2459246831568685</v>
      </c>
      <c r="S35" s="103">
        <v>0.38456480830707146</v>
      </c>
      <c r="T35" s="103">
        <v>0.36357680969538159</v>
      </c>
      <c r="U35" s="102">
        <v>259</v>
      </c>
      <c r="V35" s="102" t="s">
        <v>2814</v>
      </c>
      <c r="W35" s="102">
        <v>246</v>
      </c>
      <c r="X35" s="102" t="s">
        <v>2812</v>
      </c>
      <c r="Y35" s="102">
        <v>265</v>
      </c>
      <c r="Z35" s="103">
        <v>29611.84863301503</v>
      </c>
      <c r="AA35" s="103">
        <v>0.19814148488447511</v>
      </c>
      <c r="AB35" s="103">
        <v>7.8866780706839243</v>
      </c>
      <c r="AC35" s="102">
        <v>12.46663796814464</v>
      </c>
      <c r="AD35" s="102">
        <v>19.56952216960827</v>
      </c>
      <c r="AE35" s="102">
        <v>7.1028842014636249</v>
      </c>
      <c r="AF35" s="103">
        <v>29584</v>
      </c>
      <c r="AG35" s="103">
        <v>0.22109362664905685</v>
      </c>
      <c r="AH35" s="103">
        <v>27953</v>
      </c>
      <c r="AI35" s="103">
        <v>5.5271348334704679E-2</v>
      </c>
      <c r="AJ35" s="103">
        <v>5.5524816924328722</v>
      </c>
      <c r="AK35" s="102">
        <v>121484</v>
      </c>
      <c r="AL35" s="102">
        <v>10561</v>
      </c>
      <c r="AM35" s="102">
        <v>8.6933258700734248E-2</v>
      </c>
      <c r="AN35" s="102">
        <v>6.5621810279542989E-2</v>
      </c>
      <c r="AO35" s="102">
        <v>2.131144842119127E-2</v>
      </c>
      <c r="AP35" s="102">
        <v>0.24514723984471168</v>
      </c>
    </row>
    <row r="36" spans="1:42">
      <c r="A36" s="88" t="s">
        <v>394</v>
      </c>
      <c r="B36" s="89" t="s">
        <v>395</v>
      </c>
      <c r="C36" s="89" t="s">
        <v>190</v>
      </c>
      <c r="D36" s="89" t="s">
        <v>191</v>
      </c>
      <c r="E36" s="90" t="s">
        <v>27</v>
      </c>
      <c r="F36" s="90" t="s">
        <v>61</v>
      </c>
      <c r="G36" s="90" t="s">
        <v>62</v>
      </c>
      <c r="H36" s="102">
        <v>17520.815672332301</v>
      </c>
      <c r="I36" s="102">
        <v>25.846523748828801</v>
      </c>
      <c r="J36" s="102">
        <v>11.471489933066101</v>
      </c>
      <c r="K36" s="102">
        <v>6.3085726002894003</v>
      </c>
      <c r="L36" s="102">
        <v>8.0664612154733</v>
      </c>
      <c r="M36" s="102">
        <v>1</v>
      </c>
      <c r="N36" s="103">
        <v>-2916.75</v>
      </c>
      <c r="O36" s="103">
        <v>-0.40865148861646228</v>
      </c>
      <c r="P36" s="103">
        <v>26495</v>
      </c>
      <c r="Q36" s="103">
        <v>27708.25</v>
      </c>
      <c r="R36" s="103">
        <v>4.5791658803547838E-2</v>
      </c>
      <c r="S36" s="103">
        <v>0.39618795999245138</v>
      </c>
      <c r="T36" s="103">
        <v>0.29632871076303985</v>
      </c>
      <c r="U36" s="102">
        <v>130</v>
      </c>
      <c r="V36" s="102" t="s">
        <v>2812</v>
      </c>
      <c r="W36" s="102">
        <v>126</v>
      </c>
      <c r="X36" s="102" t="s">
        <v>2814</v>
      </c>
      <c r="Y36" s="102">
        <v>145</v>
      </c>
      <c r="Z36" s="103">
        <v>34102.116638607229</v>
      </c>
      <c r="AA36" s="103">
        <v>9.6065006446962531E-2</v>
      </c>
      <c r="AB36" s="103">
        <v>6.6555253760964668</v>
      </c>
      <c r="AC36" s="102">
        <v>17.23446893787575</v>
      </c>
      <c r="AD36" s="102">
        <v>23.270541082164328</v>
      </c>
      <c r="AE36" s="102">
        <v>6.0360721442885774</v>
      </c>
      <c r="AF36" s="103">
        <v>67077</v>
      </c>
      <c r="AG36" s="103">
        <v>0.20514008691788893</v>
      </c>
      <c r="AH36" s="103">
        <v>59090</v>
      </c>
      <c r="AI36" s="103">
        <v>0.12502961584024369</v>
      </c>
      <c r="AJ36" s="103">
        <v>8.2392223161453924</v>
      </c>
      <c r="AK36" s="102">
        <v>295760</v>
      </c>
      <c r="AL36" s="102">
        <v>25123</v>
      </c>
      <c r="AM36" s="102">
        <v>8.4943873410873685E-2</v>
      </c>
      <c r="AN36" s="102">
        <v>7.3600216391668916E-2</v>
      </c>
      <c r="AO36" s="102">
        <v>1.1343657019204761E-2</v>
      </c>
      <c r="AP36" s="102">
        <v>0.13354296859451498</v>
      </c>
    </row>
    <row r="37" spans="1:42">
      <c r="A37" s="88" t="s">
        <v>2423</v>
      </c>
      <c r="B37" s="89" t="s">
        <v>2424</v>
      </c>
      <c r="C37" s="89" t="s">
        <v>574</v>
      </c>
      <c r="D37" s="89" t="s">
        <v>191</v>
      </c>
      <c r="E37" s="90" t="s">
        <v>27</v>
      </c>
      <c r="F37" s="90" t="s">
        <v>162</v>
      </c>
      <c r="G37" s="90" t="s">
        <v>62</v>
      </c>
      <c r="H37" s="102">
        <v>3559.46937871509</v>
      </c>
      <c r="I37" s="102">
        <v>16.9973658689531</v>
      </c>
      <c r="J37" s="102">
        <v>6.7811499496131002</v>
      </c>
      <c r="K37" s="102">
        <v>3.7156326243172599</v>
      </c>
      <c r="L37" s="102">
        <v>6.50058329502279</v>
      </c>
      <c r="M37" s="102">
        <v>4</v>
      </c>
      <c r="N37" s="103">
        <v>-114.75</v>
      </c>
      <c r="O37" s="103">
        <v>-0.1195001301744337</v>
      </c>
      <c r="P37" s="103">
        <v>26495</v>
      </c>
      <c r="Q37" s="103">
        <v>27708.25</v>
      </c>
      <c r="R37" s="103">
        <v>4.5791658803547838E-2</v>
      </c>
      <c r="S37" s="103">
        <v>0.39618795999245138</v>
      </c>
      <c r="T37" s="103">
        <v>0.29632871076303985</v>
      </c>
      <c r="U37" s="102">
        <v>255</v>
      </c>
      <c r="V37" s="102" t="s">
        <v>2812</v>
      </c>
      <c r="W37" s="102">
        <v>232</v>
      </c>
      <c r="X37" s="102" t="s">
        <v>2812</v>
      </c>
      <c r="Y37" s="102">
        <v>301</v>
      </c>
      <c r="Z37" s="103">
        <v>14392.360457165891</v>
      </c>
      <c r="AA37" s="103">
        <v>0.12995946053696231</v>
      </c>
      <c r="AB37" s="103">
        <v>6.6942430161952382</v>
      </c>
      <c r="AC37" s="102">
        <v>9.3849658314350801</v>
      </c>
      <c r="AD37" s="102">
        <v>17.940774487471529</v>
      </c>
      <c r="AE37" s="102">
        <v>8.5558086560364472</v>
      </c>
      <c r="AF37" s="103">
        <v>26396</v>
      </c>
      <c r="AG37" s="103">
        <v>0.26498688675848969</v>
      </c>
      <c r="AH37" s="103">
        <v>25638</v>
      </c>
      <c r="AI37" s="103">
        <v>3.1008659021764567E-2</v>
      </c>
      <c r="AJ37" s="103">
        <v>4.0832287745713094</v>
      </c>
      <c r="AK37" s="102">
        <v>86549</v>
      </c>
      <c r="AL37" s="102">
        <v>7342</v>
      </c>
      <c r="AM37" s="102">
        <v>8.4830558411997825E-2</v>
      </c>
      <c r="AN37" s="102">
        <v>6.5916417289627841E-2</v>
      </c>
      <c r="AO37" s="102">
        <v>1.8914141122369988E-2</v>
      </c>
      <c r="AP37" s="102">
        <v>0.22296377008989376</v>
      </c>
    </row>
    <row r="38" spans="1:42">
      <c r="A38" s="88" t="s">
        <v>2644</v>
      </c>
      <c r="B38" s="89" t="s">
        <v>2645</v>
      </c>
      <c r="C38" s="89" t="s">
        <v>26</v>
      </c>
      <c r="D38" s="89" t="s">
        <v>191</v>
      </c>
      <c r="E38" s="90" t="s">
        <v>2611</v>
      </c>
      <c r="F38" s="90" t="s">
        <v>2643</v>
      </c>
      <c r="G38" s="90" t="s">
        <v>300</v>
      </c>
      <c r="H38" s="102">
        <v>10351.562030310501</v>
      </c>
      <c r="I38" s="102">
        <v>48.009916054739698</v>
      </c>
      <c r="J38" s="102">
        <v>31.802534621938602</v>
      </c>
      <c r="K38" s="102">
        <v>-5.1733126112190497</v>
      </c>
      <c r="L38" s="102">
        <v>21.3806940440201</v>
      </c>
      <c r="M38" s="102">
        <v>3</v>
      </c>
      <c r="N38" s="103">
        <v>-186</v>
      </c>
      <c r="O38" s="103">
        <v>-0.1019038487878373</v>
      </c>
      <c r="P38" s="103">
        <v>6707.25</v>
      </c>
      <c r="Q38" s="103">
        <v>6956.75</v>
      </c>
      <c r="R38" s="103">
        <v>3.7198553803719857E-2</v>
      </c>
      <c r="S38" s="103">
        <v>0.75943941257594394</v>
      </c>
      <c r="T38" s="103">
        <v>0.64933338124842777</v>
      </c>
      <c r="U38" s="102">
        <v>246</v>
      </c>
      <c r="V38" s="102" t="s">
        <v>2812</v>
      </c>
      <c r="W38" s="102">
        <v>248</v>
      </c>
      <c r="X38" s="102" t="s">
        <v>2814</v>
      </c>
      <c r="Y38" s="102">
        <v>332</v>
      </c>
      <c r="Z38" s="103"/>
      <c r="AA38" s="103"/>
      <c r="AB38" s="103"/>
      <c r="AC38" s="102">
        <v>24.04643449419569</v>
      </c>
      <c r="AD38" s="102">
        <v>31.619679380873411</v>
      </c>
      <c r="AE38" s="102">
        <v>7.5732448866777222</v>
      </c>
      <c r="AF38" s="103">
        <v>19983</v>
      </c>
      <c r="AG38" s="103">
        <v>0.23809101890859924</v>
      </c>
      <c r="AH38" s="103">
        <v>17469</v>
      </c>
      <c r="AI38" s="103">
        <v>0.16245921346385025</v>
      </c>
      <c r="AJ38" s="103">
        <v>9.7288557213930353</v>
      </c>
      <c r="AK38" s="102">
        <v>76403</v>
      </c>
      <c r="AL38" s="102">
        <v>6319</v>
      </c>
      <c r="AM38" s="102">
        <v>8.2706176459039563E-2</v>
      </c>
      <c r="AN38" s="102">
        <v>5.0063479182754604E-2</v>
      </c>
      <c r="AO38" s="102">
        <v>3.2642697276284965E-2</v>
      </c>
      <c r="AP38" s="102">
        <v>0.394682702959329</v>
      </c>
    </row>
    <row r="39" spans="1:42">
      <c r="A39" s="88" t="s">
        <v>1098</v>
      </c>
      <c r="B39" s="89" t="s">
        <v>1099</v>
      </c>
      <c r="C39" s="89" t="s">
        <v>26</v>
      </c>
      <c r="D39" s="89" t="s">
        <v>191</v>
      </c>
      <c r="E39" s="90" t="s">
        <v>27</v>
      </c>
      <c r="F39" s="90" t="s">
        <v>479</v>
      </c>
      <c r="G39" s="90" t="s">
        <v>76</v>
      </c>
      <c r="H39" s="102">
        <v>6130.4019894533603</v>
      </c>
      <c r="I39" s="102">
        <v>33.7274472222254</v>
      </c>
      <c r="J39" s="102">
        <v>15.685326972099601</v>
      </c>
      <c r="K39" s="102">
        <v>12.566613684536801</v>
      </c>
      <c r="L39" s="102">
        <v>5.4755065655889199</v>
      </c>
      <c r="M39" s="102">
        <v>2</v>
      </c>
      <c r="N39" s="103">
        <v>-45.25</v>
      </c>
      <c r="O39" s="103">
        <v>-3.1180017226528859E-2</v>
      </c>
      <c r="P39" s="103">
        <v>42218.5</v>
      </c>
      <c r="Q39" s="103">
        <v>33149.5</v>
      </c>
      <c r="R39" s="103">
        <v>-0.21481104255243549</v>
      </c>
      <c r="S39" s="103">
        <v>0.66075890900908363</v>
      </c>
      <c r="T39" s="103">
        <v>0.58891536825593138</v>
      </c>
      <c r="U39" s="102">
        <v>327</v>
      </c>
      <c r="V39" s="102" t="s">
        <v>2814</v>
      </c>
      <c r="W39" s="102">
        <v>300</v>
      </c>
      <c r="X39" s="102" t="s">
        <v>2812</v>
      </c>
      <c r="Y39" s="102">
        <v>318</v>
      </c>
      <c r="Z39" s="103">
        <v>7425.3169654312369</v>
      </c>
      <c r="AA39" s="103">
        <v>5.4678730811208012E-2</v>
      </c>
      <c r="AB39" s="103">
        <v>8.2259803862845544</v>
      </c>
      <c r="AC39" s="102">
        <v>22.95719844357977</v>
      </c>
      <c r="AD39" s="102">
        <v>30.062256809338521</v>
      </c>
      <c r="AE39" s="102">
        <v>7.1050583657587536</v>
      </c>
      <c r="AF39" s="103">
        <v>9371</v>
      </c>
      <c r="AG39" s="103">
        <v>0.10835929933375948</v>
      </c>
      <c r="AH39" s="103">
        <v>7392</v>
      </c>
      <c r="AI39" s="103">
        <v>0.23836580086580084</v>
      </c>
      <c r="AJ39" s="103">
        <v>10.352288488210819</v>
      </c>
      <c r="AK39" s="102">
        <v>130444</v>
      </c>
      <c r="AL39" s="102">
        <v>10639</v>
      </c>
      <c r="AM39" s="102">
        <v>8.1559903100180922E-2</v>
      </c>
      <c r="AN39" s="102">
        <v>6.7423568734476094E-2</v>
      </c>
      <c r="AO39" s="102">
        <v>1.4136334365704823E-2</v>
      </c>
      <c r="AP39" s="102">
        <v>0.17332456057900178</v>
      </c>
    </row>
    <row r="40" spans="1:42">
      <c r="A40" s="88" t="s">
        <v>2495</v>
      </c>
      <c r="B40" s="89" t="s">
        <v>2496</v>
      </c>
      <c r="C40" s="89" t="s">
        <v>190</v>
      </c>
      <c r="D40" s="89" t="s">
        <v>191</v>
      </c>
      <c r="E40" s="90" t="s">
        <v>27</v>
      </c>
      <c r="F40" s="90" t="s">
        <v>555</v>
      </c>
      <c r="G40" s="90" t="s">
        <v>42</v>
      </c>
      <c r="H40" s="102">
        <v>29512.5095853415</v>
      </c>
      <c r="I40" s="102">
        <v>35.491645062428603</v>
      </c>
      <c r="J40" s="102">
        <v>10.0396108551671</v>
      </c>
      <c r="K40" s="102">
        <v>14.8607581540111</v>
      </c>
      <c r="L40" s="102">
        <v>10.591276053250301</v>
      </c>
      <c r="M40" s="102">
        <v>1</v>
      </c>
      <c r="N40" s="103">
        <v>-3301.5</v>
      </c>
      <c r="O40" s="103">
        <v>-0.31913196877794159</v>
      </c>
      <c r="P40" s="103">
        <v>42453.5</v>
      </c>
      <c r="Q40" s="103">
        <v>41564.25</v>
      </c>
      <c r="R40" s="103">
        <v>-2.0946447289387209E-2</v>
      </c>
      <c r="S40" s="103">
        <v>0.4128163755638522</v>
      </c>
      <c r="T40" s="103">
        <v>0.32624190259658242</v>
      </c>
      <c r="U40" s="102">
        <v>125</v>
      </c>
      <c r="V40" s="102" t="s">
        <v>2812</v>
      </c>
      <c r="W40" s="102">
        <v>128</v>
      </c>
      <c r="X40" s="102" t="s">
        <v>2814</v>
      </c>
      <c r="Y40" s="102">
        <v>157</v>
      </c>
      <c r="Z40" s="103">
        <v>33359.123357899487</v>
      </c>
      <c r="AA40" s="103">
        <v>7.2431655718906307E-2</v>
      </c>
      <c r="AB40" s="103">
        <v>8.4416430591753802</v>
      </c>
      <c r="AC40" s="102">
        <v>19.10509031198686</v>
      </c>
      <c r="AD40" s="102">
        <v>24.54844006568144</v>
      </c>
      <c r="AE40" s="102">
        <v>5.443349753694581</v>
      </c>
      <c r="AF40" s="103">
        <v>86531</v>
      </c>
      <c r="AG40" s="103">
        <v>0.20991056518460541</v>
      </c>
      <c r="AH40" s="103">
        <v>77685</v>
      </c>
      <c r="AI40" s="103">
        <v>0.12263628757160328</v>
      </c>
      <c r="AJ40" s="103">
        <v>7.7612706561848226</v>
      </c>
      <c r="AK40" s="102">
        <v>379351</v>
      </c>
      <c r="AL40" s="102">
        <v>30791</v>
      </c>
      <c r="AM40" s="102">
        <v>8.1167573039216984E-2</v>
      </c>
      <c r="AN40" s="102">
        <v>6.9792883108255946E-2</v>
      </c>
      <c r="AO40" s="102">
        <v>1.1374689930961036E-2</v>
      </c>
      <c r="AP40" s="102">
        <v>0.14013835211587802</v>
      </c>
    </row>
    <row r="41" spans="1:42">
      <c r="A41" s="88" t="s">
        <v>870</v>
      </c>
      <c r="B41" s="89" t="s">
        <v>871</v>
      </c>
      <c r="C41" s="89" t="s">
        <v>190</v>
      </c>
      <c r="D41" s="89" t="s">
        <v>191</v>
      </c>
      <c r="E41" s="90" t="s">
        <v>27</v>
      </c>
      <c r="F41" s="90" t="s">
        <v>333</v>
      </c>
      <c r="G41" s="90" t="s">
        <v>48</v>
      </c>
      <c r="H41" s="102">
        <v>32811.392002918401</v>
      </c>
      <c r="I41" s="102">
        <v>23.0405914340656</v>
      </c>
      <c r="J41" s="102">
        <v>12.522856536526801</v>
      </c>
      <c r="K41" s="102">
        <v>0.62709099902224497</v>
      </c>
      <c r="L41" s="102">
        <v>9.8906438985165703</v>
      </c>
      <c r="M41" s="102">
        <v>1</v>
      </c>
      <c r="N41" s="103">
        <v>-2300.5</v>
      </c>
      <c r="O41" s="103">
        <v>-0.17444880471667709</v>
      </c>
      <c r="P41" s="103">
        <v>62875</v>
      </c>
      <c r="Q41" s="103">
        <v>60763.25</v>
      </c>
      <c r="R41" s="103">
        <v>-3.3586481113320077E-2</v>
      </c>
      <c r="S41" s="103">
        <v>0.37750695825049696</v>
      </c>
      <c r="T41" s="103">
        <v>0.34190073769918494</v>
      </c>
      <c r="U41" s="102">
        <v>100</v>
      </c>
      <c r="V41" s="102" t="s">
        <v>2812</v>
      </c>
      <c r="W41" s="102">
        <v>101</v>
      </c>
      <c r="X41" s="102" t="s">
        <v>2814</v>
      </c>
      <c r="Y41" s="102">
        <v>106</v>
      </c>
      <c r="Z41" s="103">
        <v>86787.358691854199</v>
      </c>
      <c r="AA41" s="103">
        <v>0.11685511449140989</v>
      </c>
      <c r="AB41" s="103">
        <v>8.4911160253274147</v>
      </c>
      <c r="AC41" s="102">
        <v>21.21085594989562</v>
      </c>
      <c r="AD41" s="102">
        <v>26.622129436325679</v>
      </c>
      <c r="AE41" s="102">
        <v>5.4112734864300629</v>
      </c>
      <c r="AF41" s="103">
        <v>157728</v>
      </c>
      <c r="AG41" s="103">
        <v>0.2384640996312514</v>
      </c>
      <c r="AH41" s="103">
        <v>147652</v>
      </c>
      <c r="AI41" s="103">
        <v>7.9579010104841114E-2</v>
      </c>
      <c r="AJ41" s="103">
        <v>9.5770849926043926</v>
      </c>
      <c r="AK41" s="102">
        <v>592656</v>
      </c>
      <c r="AL41" s="102">
        <v>47572</v>
      </c>
      <c r="AM41" s="102">
        <v>8.0269161199751624E-2</v>
      </c>
      <c r="AN41" s="102">
        <v>6.9794282011824735E-2</v>
      </c>
      <c r="AO41" s="102">
        <v>1.0474879187926892E-2</v>
      </c>
      <c r="AP41" s="102">
        <v>0.13049693096779619</v>
      </c>
    </row>
    <row r="42" spans="1:42">
      <c r="A42" s="88" t="s">
        <v>683</v>
      </c>
      <c r="B42" s="89" t="s">
        <v>684</v>
      </c>
      <c r="C42" s="89" t="s">
        <v>26</v>
      </c>
      <c r="D42" s="89" t="s">
        <v>191</v>
      </c>
      <c r="E42" s="90" t="s">
        <v>27</v>
      </c>
      <c r="F42" s="90" t="s">
        <v>398</v>
      </c>
      <c r="G42" s="90" t="s">
        <v>42</v>
      </c>
      <c r="H42" s="102">
        <v>8790.0075423558301</v>
      </c>
      <c r="I42" s="102">
        <v>27.301297175003999</v>
      </c>
      <c r="J42" s="102">
        <v>20.202864205004499</v>
      </c>
      <c r="K42" s="102">
        <v>2.5242493980065501</v>
      </c>
      <c r="L42" s="102">
        <v>4.5741835719929496</v>
      </c>
      <c r="M42" s="102">
        <v>3</v>
      </c>
      <c r="N42" s="103">
        <v>-369.75</v>
      </c>
      <c r="O42" s="103">
        <v>-0.12038092137392151</v>
      </c>
      <c r="P42" s="103">
        <v>42453.5</v>
      </c>
      <c r="Q42" s="103">
        <v>41564.25</v>
      </c>
      <c r="R42" s="103">
        <v>-2.0946447289387209E-2</v>
      </c>
      <c r="S42" s="103">
        <v>0.4128163755638522</v>
      </c>
      <c r="T42" s="103">
        <v>0.32624190259658242</v>
      </c>
      <c r="U42" s="102">
        <v>346</v>
      </c>
      <c r="V42" s="102" t="s">
        <v>2812</v>
      </c>
      <c r="W42" s="102">
        <v>372</v>
      </c>
      <c r="X42" s="102" t="s">
        <v>2813</v>
      </c>
      <c r="Y42" s="102">
        <v>412</v>
      </c>
      <c r="Z42" s="103">
        <v>19734.36988387175</v>
      </c>
      <c r="AA42" s="103">
        <v>9.2055369720684566E-2</v>
      </c>
      <c r="AB42" s="103">
        <v>6.7359291559545804</v>
      </c>
      <c r="AC42" s="102">
        <v>25.213675213675209</v>
      </c>
      <c r="AD42" s="102">
        <v>26.820512820512821</v>
      </c>
      <c r="AE42" s="102">
        <v>1.6068376068376069</v>
      </c>
      <c r="AF42" s="103">
        <v>19915</v>
      </c>
      <c r="AG42" s="103">
        <v>0.12587582894574159</v>
      </c>
      <c r="AH42" s="103">
        <v>17217</v>
      </c>
      <c r="AI42" s="103">
        <v>0.16332694429923911</v>
      </c>
      <c r="AJ42" s="103">
        <v>12.678040244969379</v>
      </c>
      <c r="AK42" s="102">
        <v>197039</v>
      </c>
      <c r="AL42" s="102">
        <v>15775</v>
      </c>
      <c r="AM42" s="102">
        <v>8.0060292632423022E-2</v>
      </c>
      <c r="AN42" s="102">
        <v>5.8825917711722048E-2</v>
      </c>
      <c r="AO42" s="102">
        <v>2.1234374920700978E-2</v>
      </c>
      <c r="AP42" s="102">
        <v>0.26522979397781299</v>
      </c>
    </row>
    <row r="43" spans="1:42">
      <c r="A43" s="88" t="s">
        <v>1437</v>
      </c>
      <c r="B43" s="89" t="s">
        <v>1438</v>
      </c>
      <c r="C43" s="89" t="s">
        <v>26</v>
      </c>
      <c r="D43" s="89" t="s">
        <v>191</v>
      </c>
      <c r="E43" s="90" t="s">
        <v>27</v>
      </c>
      <c r="F43" s="90" t="s">
        <v>1104</v>
      </c>
      <c r="G43" s="90" t="s">
        <v>32</v>
      </c>
      <c r="H43" s="102">
        <v>4028.3084610098199</v>
      </c>
      <c r="I43" s="102">
        <v>18.786298715698599</v>
      </c>
      <c r="J43" s="102">
        <v>12.9408980605927</v>
      </c>
      <c r="K43" s="102">
        <v>-4.4414756543787197</v>
      </c>
      <c r="L43" s="102">
        <v>10.2868763094845</v>
      </c>
      <c r="M43" s="102">
        <v>1</v>
      </c>
      <c r="N43" s="103">
        <v>-105.5</v>
      </c>
      <c r="O43" s="103">
        <v>-7.4505649717514125E-2</v>
      </c>
      <c r="P43" s="103">
        <v>89550.5</v>
      </c>
      <c r="Q43" s="103">
        <v>68625.25</v>
      </c>
      <c r="R43" s="103">
        <v>-0.23366982875584169</v>
      </c>
      <c r="S43" s="103">
        <v>0.85575457423464973</v>
      </c>
      <c r="T43" s="103">
        <v>0.83946506570103574</v>
      </c>
      <c r="U43" s="102">
        <v>66</v>
      </c>
      <c r="V43" s="102" t="s">
        <v>2812</v>
      </c>
      <c r="W43" s="102">
        <v>88</v>
      </c>
      <c r="X43" s="102" t="s">
        <v>2813</v>
      </c>
      <c r="Y43" s="102">
        <v>82</v>
      </c>
      <c r="Z43" s="103">
        <v>9035.196408746735</v>
      </c>
      <c r="AA43" s="103">
        <v>9.8031773199951558E-2</v>
      </c>
      <c r="AB43" s="103">
        <v>6.193238684199339</v>
      </c>
      <c r="AC43" s="102">
        <v>15.81455805892548</v>
      </c>
      <c r="AD43" s="102">
        <v>22.183708838821492</v>
      </c>
      <c r="AE43" s="102">
        <v>6.3691507798960139</v>
      </c>
      <c r="AF43" s="103">
        <v>27586</v>
      </c>
      <c r="AG43" s="103">
        <v>0.32692437469016966</v>
      </c>
      <c r="AH43" s="103">
        <v>25973</v>
      </c>
      <c r="AI43" s="103">
        <v>4.6663843221807257E-2</v>
      </c>
      <c r="AJ43" s="103">
        <v>14.565420560747663</v>
      </c>
      <c r="AK43" s="102">
        <v>64469</v>
      </c>
      <c r="AL43" s="102">
        <v>5004</v>
      </c>
      <c r="AM43" s="102">
        <v>7.7618700460686529E-2</v>
      </c>
      <c r="AN43" s="102">
        <v>6.6372985465882828E-2</v>
      </c>
      <c r="AO43" s="102">
        <v>1.1245714994803703E-2</v>
      </c>
      <c r="AP43" s="102">
        <v>0.14488409272581934</v>
      </c>
    </row>
    <row r="44" spans="1:42">
      <c r="A44" s="88" t="s">
        <v>2599</v>
      </c>
      <c r="B44" s="89" t="s">
        <v>2600</v>
      </c>
      <c r="C44" s="89" t="s">
        <v>574</v>
      </c>
      <c r="D44" s="89" t="s">
        <v>191</v>
      </c>
      <c r="E44" s="90" t="s">
        <v>27</v>
      </c>
      <c r="F44" s="90" t="s">
        <v>224</v>
      </c>
      <c r="G44" s="90" t="s">
        <v>52</v>
      </c>
      <c r="H44" s="102">
        <v>6293.3447487133999</v>
      </c>
      <c r="I44" s="102">
        <v>32.683531626003102</v>
      </c>
      <c r="J44" s="102">
        <v>19.418409609327899</v>
      </c>
      <c r="K44" s="102">
        <v>6.8399968074177302</v>
      </c>
      <c r="L44" s="102">
        <v>6.42512520925745</v>
      </c>
      <c r="M44" s="102">
        <v>3</v>
      </c>
      <c r="N44" s="103">
        <v>214.75</v>
      </c>
      <c r="O44" s="103">
        <v>0.36460101867572159</v>
      </c>
      <c r="P44" s="103">
        <v>26677.75</v>
      </c>
      <c r="Q44" s="103">
        <v>27364.5</v>
      </c>
      <c r="R44" s="103">
        <v>2.5742425804275101E-2</v>
      </c>
      <c r="S44" s="103">
        <v>0.50961943942049093</v>
      </c>
      <c r="T44" s="103">
        <v>0.43431270441630582</v>
      </c>
      <c r="U44" s="102">
        <v>190</v>
      </c>
      <c r="V44" s="102" t="s">
        <v>2814</v>
      </c>
      <c r="W44" s="102">
        <v>180</v>
      </c>
      <c r="X44" s="102" t="s">
        <v>2812</v>
      </c>
      <c r="Y44" s="102">
        <v>186</v>
      </c>
      <c r="Z44" s="103">
        <v>18199.574973232</v>
      </c>
      <c r="AA44" s="103">
        <v>0.18691728176108949</v>
      </c>
      <c r="AB44" s="103">
        <v>6.5238702096369678</v>
      </c>
      <c r="AC44" s="102">
        <v>12.50605913717887</v>
      </c>
      <c r="AD44" s="102">
        <v>24.391662627241882</v>
      </c>
      <c r="AE44" s="102">
        <v>11.885603490063019</v>
      </c>
      <c r="AF44" s="103">
        <v>29431</v>
      </c>
      <c r="AG44" s="103">
        <v>0.33979242910232343</v>
      </c>
      <c r="AH44" s="103">
        <v>29143</v>
      </c>
      <c r="AI44" s="103">
        <v>3.8671379061867343E-2</v>
      </c>
      <c r="AJ44" s="103">
        <v>4.9904666332162568</v>
      </c>
      <c r="AK44" s="102">
        <v>69108</v>
      </c>
      <c r="AL44" s="102">
        <v>5309</v>
      </c>
      <c r="AM44" s="102">
        <v>7.6821786189732011E-2</v>
      </c>
      <c r="AN44" s="102">
        <v>4.3916767957400009E-2</v>
      </c>
      <c r="AO44" s="102">
        <v>3.2905018232332002E-2</v>
      </c>
      <c r="AP44" s="102">
        <v>0.42832925221322282</v>
      </c>
    </row>
    <row r="45" spans="1:42">
      <c r="A45" s="88" t="s">
        <v>1497</v>
      </c>
      <c r="B45" s="89" t="s">
        <v>1498</v>
      </c>
      <c r="C45" s="89" t="s">
        <v>26</v>
      </c>
      <c r="D45" s="89" t="s">
        <v>191</v>
      </c>
      <c r="E45" s="90" t="s">
        <v>27</v>
      </c>
      <c r="F45" s="90" t="s">
        <v>512</v>
      </c>
      <c r="G45" s="90" t="s">
        <v>32</v>
      </c>
      <c r="H45" s="102">
        <v>7638.1527119169396</v>
      </c>
      <c r="I45" s="102">
        <v>28.515785332908699</v>
      </c>
      <c r="J45" s="102">
        <v>14.165027419189</v>
      </c>
      <c r="K45" s="102">
        <v>5.8867406160222</v>
      </c>
      <c r="L45" s="102">
        <v>8.4640172976975503</v>
      </c>
      <c r="M45" s="102">
        <v>1</v>
      </c>
      <c r="N45" s="103">
        <v>-197</v>
      </c>
      <c r="O45" s="103">
        <v>-0.12620115310698271</v>
      </c>
      <c r="P45" s="103">
        <v>89550.5</v>
      </c>
      <c r="Q45" s="103">
        <v>68625.25</v>
      </c>
      <c r="R45" s="103">
        <v>-0.23366982875584169</v>
      </c>
      <c r="S45" s="103">
        <v>0.85575457423464973</v>
      </c>
      <c r="T45" s="103">
        <v>0.83946506570103574</v>
      </c>
      <c r="U45" s="102">
        <v>68</v>
      </c>
      <c r="V45" s="102" t="s">
        <v>2812</v>
      </c>
      <c r="W45" s="102">
        <v>67</v>
      </c>
      <c r="X45" s="102" t="s">
        <v>2814</v>
      </c>
      <c r="Y45" s="102">
        <v>96</v>
      </c>
      <c r="Z45" s="103">
        <v>22719.36895403087</v>
      </c>
      <c r="AA45" s="103">
        <v>0.18197186209186039</v>
      </c>
      <c r="AB45" s="103">
        <v>6.6984841435081481</v>
      </c>
      <c r="AC45" s="102">
        <v>19.85502678852821</v>
      </c>
      <c r="AD45" s="102">
        <v>26.430759533564451</v>
      </c>
      <c r="AE45" s="102">
        <v>6.5757327450362437</v>
      </c>
      <c r="AF45" s="103">
        <v>23802</v>
      </c>
      <c r="AG45" s="103">
        <v>0.20370047196865601</v>
      </c>
      <c r="AH45" s="103">
        <v>19079</v>
      </c>
      <c r="AI45" s="103">
        <v>0.13894858221080769</v>
      </c>
      <c r="AJ45" s="103">
        <v>9.8293370944992944</v>
      </c>
      <c r="AK45" s="102">
        <v>105259</v>
      </c>
      <c r="AL45" s="102">
        <v>7998</v>
      </c>
      <c r="AM45" s="102">
        <v>7.5984001368054041E-2</v>
      </c>
      <c r="AN45" s="102">
        <v>6.5172574316685508E-2</v>
      </c>
      <c r="AO45" s="102">
        <v>1.0811427051368529E-2</v>
      </c>
      <c r="AP45" s="102">
        <v>0.14228557139284823</v>
      </c>
    </row>
    <row r="46" spans="1:42">
      <c r="A46" s="88" t="s">
        <v>1411</v>
      </c>
      <c r="B46" s="89" t="s">
        <v>1412</v>
      </c>
      <c r="C46" s="89" t="s">
        <v>574</v>
      </c>
      <c r="D46" s="89" t="s">
        <v>191</v>
      </c>
      <c r="E46" s="90" t="s">
        <v>27</v>
      </c>
      <c r="F46" s="90" t="s">
        <v>512</v>
      </c>
      <c r="G46" s="90" t="s">
        <v>32</v>
      </c>
      <c r="H46" s="102">
        <v>9242.0126673977502</v>
      </c>
      <c r="I46" s="102">
        <v>21.598735831598599</v>
      </c>
      <c r="J46" s="102">
        <v>9.7382974893289909</v>
      </c>
      <c r="K46" s="102">
        <v>9.4554716705181292</v>
      </c>
      <c r="L46" s="102">
        <v>2.4049666717515601</v>
      </c>
      <c r="M46" s="102">
        <v>1</v>
      </c>
      <c r="N46" s="103">
        <v>-227</v>
      </c>
      <c r="O46" s="103">
        <v>-7.6129789553114779E-2</v>
      </c>
      <c r="P46" s="103">
        <v>89550.5</v>
      </c>
      <c r="Q46" s="103">
        <v>68625.25</v>
      </c>
      <c r="R46" s="103">
        <v>-0.23366982875584169</v>
      </c>
      <c r="S46" s="103">
        <v>0.85575457423464973</v>
      </c>
      <c r="T46" s="103">
        <v>0.83946506570103574</v>
      </c>
      <c r="U46" s="102">
        <v>147</v>
      </c>
      <c r="V46" s="102" t="s">
        <v>2812</v>
      </c>
      <c r="W46" s="102">
        <v>137</v>
      </c>
      <c r="X46" s="102" t="s">
        <v>2812</v>
      </c>
      <c r="Y46" s="102">
        <v>192</v>
      </c>
      <c r="Z46" s="103">
        <v>33193.078654682708</v>
      </c>
      <c r="AA46" s="103">
        <v>0.17616443312944269</v>
      </c>
      <c r="AB46" s="103">
        <v>6.1376238510312309</v>
      </c>
      <c r="AC46" s="102">
        <v>15.05619007919967</v>
      </c>
      <c r="AD46" s="102">
        <v>22.472113380575241</v>
      </c>
      <c r="AE46" s="102">
        <v>7.4159233013755728</v>
      </c>
      <c r="AF46" s="103">
        <v>47534</v>
      </c>
      <c r="AG46" s="103">
        <v>0.28195542324418094</v>
      </c>
      <c r="AH46" s="103">
        <v>44852</v>
      </c>
      <c r="AI46" s="103">
        <v>8.0130206010880223E-2</v>
      </c>
      <c r="AJ46" s="103">
        <v>8.6684053651266773</v>
      </c>
      <c r="AK46" s="102">
        <v>137979</v>
      </c>
      <c r="AL46" s="102">
        <v>10310</v>
      </c>
      <c r="AM46" s="102">
        <v>7.472151559295255E-2</v>
      </c>
      <c r="AN46" s="102">
        <v>5.8994484667956718E-2</v>
      </c>
      <c r="AO46" s="102">
        <v>1.5727030924995833E-2</v>
      </c>
      <c r="AP46" s="102">
        <v>0.2104752667313288</v>
      </c>
    </row>
    <row r="47" spans="1:42">
      <c r="A47" s="88" t="s">
        <v>2262</v>
      </c>
      <c r="B47" s="89" t="s">
        <v>2263</v>
      </c>
      <c r="C47" s="89" t="s">
        <v>26</v>
      </c>
      <c r="D47" s="89" t="s">
        <v>191</v>
      </c>
      <c r="E47" s="90" t="s">
        <v>27</v>
      </c>
      <c r="F47" s="90" t="s">
        <v>1104</v>
      </c>
      <c r="G47" s="90" t="s">
        <v>32</v>
      </c>
      <c r="H47" s="102">
        <v>8786.5459351265399</v>
      </c>
      <c r="I47" s="102">
        <v>24.406394086626801</v>
      </c>
      <c r="J47" s="102">
        <v>11.2679442431997</v>
      </c>
      <c r="K47" s="102">
        <v>11.543072316447599</v>
      </c>
      <c r="L47" s="102">
        <v>1.5953775269794499</v>
      </c>
      <c r="M47" s="102">
        <v>1</v>
      </c>
      <c r="N47" s="103">
        <v>-596.5</v>
      </c>
      <c r="O47" s="103">
        <v>-0.25881332031673709</v>
      </c>
      <c r="P47" s="103">
        <v>89550.5</v>
      </c>
      <c r="Q47" s="103">
        <v>68625.25</v>
      </c>
      <c r="R47" s="103">
        <v>-0.23366982875584169</v>
      </c>
      <c r="S47" s="103">
        <v>0.85575457423464973</v>
      </c>
      <c r="T47" s="103">
        <v>0.83946506570103574</v>
      </c>
      <c r="U47" s="102">
        <v>137</v>
      </c>
      <c r="V47" s="102" t="s">
        <v>2814</v>
      </c>
      <c r="W47" s="102">
        <v>111</v>
      </c>
      <c r="X47" s="102" t="s">
        <v>2812</v>
      </c>
      <c r="Y47" s="102">
        <v>139</v>
      </c>
      <c r="Z47" s="103">
        <v>23634.72264159075</v>
      </c>
      <c r="AA47" s="103">
        <v>0.16807989589798281</v>
      </c>
      <c r="AB47" s="103">
        <v>5.7674842604279464</v>
      </c>
      <c r="AC47" s="102">
        <v>15.75064165844028</v>
      </c>
      <c r="AD47" s="102">
        <v>23.790720631786769</v>
      </c>
      <c r="AE47" s="102">
        <v>8.0400789733464961</v>
      </c>
      <c r="AF47" s="103">
        <v>41442</v>
      </c>
      <c r="AG47" s="103">
        <v>0.32079147040035133</v>
      </c>
      <c r="AH47" s="103">
        <v>38134</v>
      </c>
      <c r="AI47" s="103">
        <v>9.1283369171867634E-2</v>
      </c>
      <c r="AJ47" s="103">
        <v>13.818372703412074</v>
      </c>
      <c r="AK47" s="102">
        <v>99575</v>
      </c>
      <c r="AL47" s="102">
        <v>7367</v>
      </c>
      <c r="AM47" s="102">
        <v>7.3984433843836309E-2</v>
      </c>
      <c r="AN47" s="102">
        <v>5.1689681144865676E-2</v>
      </c>
      <c r="AO47" s="102">
        <v>2.2294752698970625E-2</v>
      </c>
      <c r="AP47" s="102">
        <v>0.30134383059590064</v>
      </c>
    </row>
    <row r="48" spans="1:42">
      <c r="A48" s="88" t="s">
        <v>1655</v>
      </c>
      <c r="B48" s="89" t="s">
        <v>1656</v>
      </c>
      <c r="C48" s="89" t="s">
        <v>190</v>
      </c>
      <c r="D48" s="89" t="s">
        <v>191</v>
      </c>
      <c r="E48" s="90" t="s">
        <v>27</v>
      </c>
      <c r="F48" s="90" t="s">
        <v>124</v>
      </c>
      <c r="G48" s="90" t="s">
        <v>29</v>
      </c>
      <c r="H48" s="102">
        <v>15302.3661577204</v>
      </c>
      <c r="I48" s="102">
        <v>32.707287590936602</v>
      </c>
      <c r="J48" s="102">
        <v>9.8134753415827394</v>
      </c>
      <c r="K48" s="102">
        <v>13.6967726346461</v>
      </c>
      <c r="L48" s="102">
        <v>9.1970396147078297</v>
      </c>
      <c r="M48" s="102">
        <v>1</v>
      </c>
      <c r="N48" s="103">
        <v>-560</v>
      </c>
      <c r="O48" s="103">
        <v>-0.10375173691523849</v>
      </c>
      <c r="P48" s="103">
        <v>24439.25</v>
      </c>
      <c r="Q48" s="103">
        <v>27527.25</v>
      </c>
      <c r="R48" s="103">
        <v>0.12635412297840559</v>
      </c>
      <c r="S48" s="103">
        <v>0.32754687643851593</v>
      </c>
      <c r="T48" s="103">
        <v>0.2729386335358599</v>
      </c>
      <c r="U48" s="102">
        <v>127</v>
      </c>
      <c r="V48" s="102" t="s">
        <v>2812</v>
      </c>
      <c r="W48" s="102">
        <v>115</v>
      </c>
      <c r="X48" s="102" t="s">
        <v>2812</v>
      </c>
      <c r="Y48" s="102">
        <v>144</v>
      </c>
      <c r="Z48" s="103">
        <v>23617.541305643681</v>
      </c>
      <c r="AA48" s="103">
        <v>9.6890092164474639E-2</v>
      </c>
      <c r="AB48" s="103">
        <v>3.807024482738679</v>
      </c>
      <c r="AC48" s="102">
        <v>16.73469387755102</v>
      </c>
      <c r="AD48" s="102">
        <v>21.648979591836731</v>
      </c>
      <c r="AE48" s="102">
        <v>4.9142857142857146</v>
      </c>
      <c r="AF48" s="103">
        <v>48941</v>
      </c>
      <c r="AG48" s="103">
        <v>0.21777508464383599</v>
      </c>
      <c r="AH48" s="103">
        <v>43748</v>
      </c>
      <c r="AI48" s="103">
        <v>8.7912590289841816E-2</v>
      </c>
      <c r="AJ48" s="103">
        <v>6.1259533163854867</v>
      </c>
      <c r="AK48" s="102">
        <v>200934</v>
      </c>
      <c r="AL48" s="102">
        <v>14756</v>
      </c>
      <c r="AM48" s="102">
        <v>7.3437048981257524E-2</v>
      </c>
      <c r="AN48" s="102">
        <v>6.0213801546776552E-2</v>
      </c>
      <c r="AO48" s="102">
        <v>1.3223247434480974E-2</v>
      </c>
      <c r="AP48" s="102">
        <v>0.18006234751965303</v>
      </c>
    </row>
    <row r="49" spans="1:42">
      <c r="A49" s="88" t="s">
        <v>1435</v>
      </c>
      <c r="B49" s="89" t="s">
        <v>1436</v>
      </c>
      <c r="C49" s="89" t="s">
        <v>574</v>
      </c>
      <c r="D49" s="89" t="s">
        <v>191</v>
      </c>
      <c r="E49" s="90" t="s">
        <v>27</v>
      </c>
      <c r="F49" s="90" t="s">
        <v>84</v>
      </c>
      <c r="G49" s="90" t="s">
        <v>81</v>
      </c>
      <c r="H49" s="102">
        <v>11196.4674713772</v>
      </c>
      <c r="I49" s="102">
        <v>40.761117175591203</v>
      </c>
      <c r="J49" s="102">
        <v>20.029596481802901</v>
      </c>
      <c r="K49" s="102">
        <v>13.762013582979399</v>
      </c>
      <c r="L49" s="102">
        <v>6.9695071108088102</v>
      </c>
      <c r="M49" s="102">
        <v>2</v>
      </c>
      <c r="N49" s="103">
        <v>-309.25</v>
      </c>
      <c r="O49" s="103">
        <v>-0.1061256005490734</v>
      </c>
      <c r="P49" s="103">
        <v>16158.75</v>
      </c>
      <c r="Q49" s="103">
        <v>17033.5</v>
      </c>
      <c r="R49" s="103">
        <v>5.4134756710760422E-2</v>
      </c>
      <c r="S49" s="103">
        <v>0.51552564400092826</v>
      </c>
      <c r="T49" s="103">
        <v>0.44995156603164355</v>
      </c>
      <c r="U49" s="102">
        <v>214</v>
      </c>
      <c r="V49" s="102" t="s">
        <v>2812</v>
      </c>
      <c r="W49" s="102">
        <v>152</v>
      </c>
      <c r="X49" s="102" t="s">
        <v>2812</v>
      </c>
      <c r="Y49" s="102">
        <v>248</v>
      </c>
      <c r="Z49" s="103">
        <v>25283.866544081131</v>
      </c>
      <c r="AA49" s="103">
        <v>0.16978723798194359</v>
      </c>
      <c r="AB49" s="103">
        <v>5.9974917732998563</v>
      </c>
      <c r="AC49" s="102">
        <v>13.898305084745759</v>
      </c>
      <c r="AD49" s="102">
        <v>20.573663624511081</v>
      </c>
      <c r="AE49" s="102">
        <v>6.6753585397653197</v>
      </c>
      <c r="AF49" s="103">
        <v>35227</v>
      </c>
      <c r="AG49" s="103">
        <v>0.26033289617309768</v>
      </c>
      <c r="AH49" s="103">
        <v>31675</v>
      </c>
      <c r="AI49" s="103">
        <v>8.7892659826361491E-2</v>
      </c>
      <c r="AJ49" s="103">
        <v>6.2150982419855225</v>
      </c>
      <c r="AK49" s="102">
        <v>115275</v>
      </c>
      <c r="AL49" s="102">
        <v>8307</v>
      </c>
      <c r="AM49" s="102">
        <v>7.2062459336369553E-2</v>
      </c>
      <c r="AN49" s="102">
        <v>5.6707872478854914E-2</v>
      </c>
      <c r="AO49" s="102">
        <v>1.5354586857514639E-2</v>
      </c>
      <c r="AP49" s="102">
        <v>0.21307331166486096</v>
      </c>
    </row>
    <row r="50" spans="1:42">
      <c r="A50" s="88" t="s">
        <v>601</v>
      </c>
      <c r="B50" s="89" t="s">
        <v>602</v>
      </c>
      <c r="C50" s="89" t="s">
        <v>26</v>
      </c>
      <c r="D50" s="89" t="s">
        <v>191</v>
      </c>
      <c r="E50" s="90" t="s">
        <v>27</v>
      </c>
      <c r="F50" s="90" t="s">
        <v>71</v>
      </c>
      <c r="G50" s="90" t="s">
        <v>52</v>
      </c>
      <c r="H50" s="102">
        <v>6185.5310566225799</v>
      </c>
      <c r="I50" s="102">
        <v>22.466125939782799</v>
      </c>
      <c r="J50" s="102">
        <v>14.4545507405852</v>
      </c>
      <c r="K50" s="102">
        <v>3.5794720906706501</v>
      </c>
      <c r="L50" s="102">
        <v>4.4321031085269196</v>
      </c>
      <c r="M50" s="102">
        <v>3</v>
      </c>
      <c r="N50" s="103">
        <v>-4.5</v>
      </c>
      <c r="O50" s="103">
        <v>-5.1502145922746783E-3</v>
      </c>
      <c r="P50" s="103">
        <v>26677.75</v>
      </c>
      <c r="Q50" s="103">
        <v>27364.5</v>
      </c>
      <c r="R50" s="103">
        <v>2.5742425804275101E-2</v>
      </c>
      <c r="S50" s="103">
        <v>0.50961943942049093</v>
      </c>
      <c r="T50" s="103">
        <v>0.43431270441630582</v>
      </c>
      <c r="U50" s="102">
        <v>484</v>
      </c>
      <c r="V50" s="102" t="s">
        <v>2812</v>
      </c>
      <c r="W50" s="102">
        <v>515</v>
      </c>
      <c r="X50" s="102" t="s">
        <v>2813</v>
      </c>
      <c r="Y50" s="102">
        <v>511</v>
      </c>
      <c r="Z50" s="103">
        <v>32320.132720710819</v>
      </c>
      <c r="AA50" s="103">
        <v>0.24880396545635031</v>
      </c>
      <c r="AB50" s="103">
        <v>4.9511870360060541</v>
      </c>
      <c r="AC50" s="102">
        <v>9.2547491475888943</v>
      </c>
      <c r="AD50" s="102"/>
      <c r="AE50" s="102"/>
      <c r="AF50" s="103">
        <v>31661</v>
      </c>
      <c r="AG50" s="103">
        <v>0.26870302592116063</v>
      </c>
      <c r="AH50" s="103">
        <v>31933</v>
      </c>
      <c r="AI50" s="103">
        <v>2.7745592333949205E-2</v>
      </c>
      <c r="AJ50" s="103">
        <v>3.980900409276944</v>
      </c>
      <c r="AK50" s="102">
        <v>99298</v>
      </c>
      <c r="AL50" s="102">
        <v>7075</v>
      </c>
      <c r="AM50" s="102">
        <v>7.1250176237185034E-2</v>
      </c>
      <c r="AN50" s="102">
        <v>3.9215291345243611E-2</v>
      </c>
      <c r="AO50" s="102">
        <v>3.203488489194143E-2</v>
      </c>
      <c r="AP50" s="102">
        <v>0.44961130742049471</v>
      </c>
    </row>
    <row r="51" spans="1:42">
      <c r="A51" s="88" t="s">
        <v>1102</v>
      </c>
      <c r="B51" s="89" t="s">
        <v>1103</v>
      </c>
      <c r="C51" s="89" t="s">
        <v>26</v>
      </c>
      <c r="D51" s="89" t="s">
        <v>191</v>
      </c>
      <c r="E51" s="90" t="s">
        <v>27</v>
      </c>
      <c r="F51" s="90" t="s">
        <v>1104</v>
      </c>
      <c r="G51" s="90" t="s">
        <v>32</v>
      </c>
      <c r="H51" s="102">
        <v>4247.0835717973796</v>
      </c>
      <c r="I51" s="102">
        <v>22.9640356419334</v>
      </c>
      <c r="J51" s="102">
        <v>8.3902014175791706</v>
      </c>
      <c r="K51" s="102">
        <v>8.7979036127791197</v>
      </c>
      <c r="L51" s="102">
        <v>5.7759306115751503</v>
      </c>
      <c r="M51" s="102">
        <v>1</v>
      </c>
      <c r="N51" s="103">
        <v>-218.25</v>
      </c>
      <c r="O51" s="103">
        <v>-0.24009900990099009</v>
      </c>
      <c r="P51" s="103">
        <v>89550.5</v>
      </c>
      <c r="Q51" s="103">
        <v>68625.25</v>
      </c>
      <c r="R51" s="103">
        <v>-0.23366982875584169</v>
      </c>
      <c r="S51" s="103">
        <v>0.85575457423464973</v>
      </c>
      <c r="T51" s="103">
        <v>0.83946506570103574</v>
      </c>
      <c r="U51" s="102">
        <v>119</v>
      </c>
      <c r="V51" s="102" t="s">
        <v>2812</v>
      </c>
      <c r="W51" s="102">
        <v>103</v>
      </c>
      <c r="X51" s="102" t="s">
        <v>2812</v>
      </c>
      <c r="Y51" s="102">
        <v>159</v>
      </c>
      <c r="Z51" s="103">
        <v>16054.175912790581</v>
      </c>
      <c r="AA51" s="103">
        <v>0.19317477363868971</v>
      </c>
      <c r="AB51" s="103">
        <v>6.1102451689916686</v>
      </c>
      <c r="AC51" s="102">
        <v>16.108110175975511</v>
      </c>
      <c r="AD51" s="102">
        <v>21.92042846212701</v>
      </c>
      <c r="AE51" s="102">
        <v>5.8123182861514922</v>
      </c>
      <c r="AF51" s="103">
        <v>14300</v>
      </c>
      <c r="AG51" s="103">
        <v>0.19006831244927822</v>
      </c>
      <c r="AH51" s="103">
        <v>13324</v>
      </c>
      <c r="AI51" s="103">
        <v>8.0756529570699495E-2</v>
      </c>
      <c r="AJ51" s="103">
        <v>12.4</v>
      </c>
      <c r="AK51" s="102">
        <v>68514</v>
      </c>
      <c r="AL51" s="102">
        <v>4868</v>
      </c>
      <c r="AM51" s="102">
        <v>7.1051172023236131E-2</v>
      </c>
      <c r="AN51" s="102">
        <v>5.8061126193186791E-2</v>
      </c>
      <c r="AO51" s="102">
        <v>1.2990045830049333E-2</v>
      </c>
      <c r="AP51" s="102">
        <v>0.1828266228430567</v>
      </c>
    </row>
    <row r="52" spans="1:42">
      <c r="A52" s="88" t="s">
        <v>1021</v>
      </c>
      <c r="B52" s="89" t="s">
        <v>1022</v>
      </c>
      <c r="C52" s="89" t="s">
        <v>26</v>
      </c>
      <c r="D52" s="89" t="s">
        <v>191</v>
      </c>
      <c r="E52" s="90" t="s">
        <v>27</v>
      </c>
      <c r="F52" s="90" t="s">
        <v>58</v>
      </c>
      <c r="G52" s="90" t="s">
        <v>42</v>
      </c>
      <c r="H52" s="102">
        <v>6903.8712217982302</v>
      </c>
      <c r="I52" s="102">
        <v>38.738567150149699</v>
      </c>
      <c r="J52" s="102">
        <v>9.57129140426437</v>
      </c>
      <c r="K52" s="102">
        <v>9.7623463692947805</v>
      </c>
      <c r="L52" s="102">
        <v>19.404929376590498</v>
      </c>
      <c r="M52" s="102">
        <v>1</v>
      </c>
      <c r="N52" s="103">
        <v>-794.75</v>
      </c>
      <c r="O52" s="103">
        <v>-0.36473152822395588</v>
      </c>
      <c r="P52" s="103">
        <v>42453.5</v>
      </c>
      <c r="Q52" s="103">
        <v>41564.25</v>
      </c>
      <c r="R52" s="103">
        <v>-2.0946447289387209E-2</v>
      </c>
      <c r="S52" s="103">
        <v>0.4128163755638522</v>
      </c>
      <c r="T52" s="103">
        <v>0.32624190259658242</v>
      </c>
      <c r="U52" s="102">
        <v>192</v>
      </c>
      <c r="V52" s="102" t="s">
        <v>2812</v>
      </c>
      <c r="W52" s="102">
        <v>187</v>
      </c>
      <c r="X52" s="102" t="s">
        <v>2814</v>
      </c>
      <c r="Y52" s="102">
        <v>272</v>
      </c>
      <c r="Z52" s="103">
        <v>13542.906863995589</v>
      </c>
      <c r="AA52" s="103">
        <v>0.1244317872801374</v>
      </c>
      <c r="AB52" s="103">
        <v>5.903345823457693</v>
      </c>
      <c r="AC52" s="102">
        <v>22.149302707137</v>
      </c>
      <c r="AD52" s="102">
        <v>25.430680885972109</v>
      </c>
      <c r="AE52" s="102">
        <v>3.2813781788351108</v>
      </c>
      <c r="AF52" s="103">
        <v>18293</v>
      </c>
      <c r="AG52" s="103">
        <v>0.20322386479185117</v>
      </c>
      <c r="AH52" s="103">
        <v>16234</v>
      </c>
      <c r="AI52" s="103">
        <v>0.11506714303314032</v>
      </c>
      <c r="AJ52" s="103">
        <v>8.1242774566473983</v>
      </c>
      <c r="AK52" s="102">
        <v>91475</v>
      </c>
      <c r="AL52" s="102">
        <v>6414</v>
      </c>
      <c r="AM52" s="102">
        <v>7.0117518447663299E-2</v>
      </c>
      <c r="AN52" s="102">
        <v>5.6835200874555888E-2</v>
      </c>
      <c r="AO52" s="102">
        <v>1.3282317573107407E-2</v>
      </c>
      <c r="AP52" s="102">
        <v>0.18942937324602432</v>
      </c>
    </row>
    <row r="53" spans="1:42">
      <c r="A53" s="88" t="s">
        <v>1055</v>
      </c>
      <c r="B53" s="89" t="s">
        <v>1056</v>
      </c>
      <c r="C53" s="89" t="s">
        <v>26</v>
      </c>
      <c r="D53" s="89" t="s">
        <v>191</v>
      </c>
      <c r="E53" s="90" t="s">
        <v>27</v>
      </c>
      <c r="F53" s="90" t="s">
        <v>211</v>
      </c>
      <c r="G53" s="90" t="s">
        <v>81</v>
      </c>
      <c r="H53" s="102">
        <v>5274.9026088063101</v>
      </c>
      <c r="I53" s="102">
        <v>29.630954998350202</v>
      </c>
      <c r="J53" s="102">
        <v>23.152996925623199</v>
      </c>
      <c r="K53" s="102">
        <v>5.7818072049289801</v>
      </c>
      <c r="L53" s="102">
        <v>0.69615086779807001</v>
      </c>
      <c r="M53" s="102">
        <v>3</v>
      </c>
      <c r="N53" s="103">
        <v>109.25</v>
      </c>
      <c r="O53" s="103">
        <v>0.16859567901234571</v>
      </c>
      <c r="P53" s="103">
        <v>16158.75</v>
      </c>
      <c r="Q53" s="103">
        <v>17033.5</v>
      </c>
      <c r="R53" s="103">
        <v>5.4134756710760422E-2</v>
      </c>
      <c r="S53" s="103">
        <v>0.51552564400092826</v>
      </c>
      <c r="T53" s="103">
        <v>0.44995156603164355</v>
      </c>
      <c r="U53" s="102">
        <v>666</v>
      </c>
      <c r="V53" s="102" t="s">
        <v>2812</v>
      </c>
      <c r="W53" s="102">
        <v>571</v>
      </c>
      <c r="X53" s="102" t="s">
        <v>2812</v>
      </c>
      <c r="Y53" s="102">
        <v>712</v>
      </c>
      <c r="Z53" s="103">
        <v>24701.32077778922</v>
      </c>
      <c r="AA53" s="103">
        <v>0.23615255191530729</v>
      </c>
      <c r="AB53" s="103">
        <v>3.2605948376096481</v>
      </c>
      <c r="AC53" s="102">
        <v>11.69455169455169</v>
      </c>
      <c r="AD53" s="102">
        <v>15.280995280995279</v>
      </c>
      <c r="AE53" s="102">
        <v>3.5864435864435871</v>
      </c>
      <c r="AF53" s="103">
        <v>19419</v>
      </c>
      <c r="AG53" s="103">
        <v>0.2315829892537957</v>
      </c>
      <c r="AH53" s="103">
        <v>19381</v>
      </c>
      <c r="AI53" s="103">
        <v>1.1093338837005315E-2</v>
      </c>
      <c r="AJ53" s="103">
        <v>3.1316939890710382</v>
      </c>
      <c r="AK53" s="102">
        <v>85020</v>
      </c>
      <c r="AL53" s="102">
        <v>5891</v>
      </c>
      <c r="AM53" s="102">
        <v>6.928957892260644E-2</v>
      </c>
      <c r="AN53" s="102">
        <v>3.9555398729710659E-2</v>
      </c>
      <c r="AO53" s="102">
        <v>2.9734180192895789E-2</v>
      </c>
      <c r="AP53" s="102">
        <v>0.42912918010524531</v>
      </c>
    </row>
    <row r="54" spans="1:42">
      <c r="A54" s="88" t="s">
        <v>1053</v>
      </c>
      <c r="B54" s="89" t="s">
        <v>1054</v>
      </c>
      <c r="C54" s="89" t="s">
        <v>26</v>
      </c>
      <c r="D54" s="89" t="s">
        <v>191</v>
      </c>
      <c r="E54" s="90" t="s">
        <v>27</v>
      </c>
      <c r="F54" s="90" t="s">
        <v>503</v>
      </c>
      <c r="G54" s="90" t="s">
        <v>29</v>
      </c>
      <c r="H54" s="102">
        <v>4517.18436131416</v>
      </c>
      <c r="I54" s="102">
        <v>21.869160084791702</v>
      </c>
      <c r="J54" s="102">
        <v>15.822362097488501</v>
      </c>
      <c r="K54" s="102">
        <v>4.4387423235219403</v>
      </c>
      <c r="L54" s="102">
        <v>1.60805566378127</v>
      </c>
      <c r="M54" s="102">
        <v>3</v>
      </c>
      <c r="N54" s="103">
        <v>237</v>
      </c>
      <c r="O54" s="103">
        <v>0.2006773920406435</v>
      </c>
      <c r="P54" s="103">
        <v>24439.25</v>
      </c>
      <c r="Q54" s="103">
        <v>27527.25</v>
      </c>
      <c r="R54" s="103">
        <v>0.12635412297840559</v>
      </c>
      <c r="S54" s="103">
        <v>0.32754687643851593</v>
      </c>
      <c r="T54" s="103">
        <v>0.2729386335358599</v>
      </c>
      <c r="U54" s="102">
        <v>313</v>
      </c>
      <c r="V54" s="102" t="s">
        <v>2812</v>
      </c>
      <c r="W54" s="102">
        <v>323</v>
      </c>
      <c r="X54" s="102" t="s">
        <v>2814</v>
      </c>
      <c r="Y54" s="102">
        <v>383</v>
      </c>
      <c r="Z54" s="103">
        <v>22279.49645827815</v>
      </c>
      <c r="AA54" s="103">
        <v>0.1870246332310172</v>
      </c>
      <c r="AB54" s="103">
        <v>3.7732564057743652</v>
      </c>
      <c r="AC54" s="102">
        <v>13.913043478260869</v>
      </c>
      <c r="AD54" s="102">
        <v>30.086956521739129</v>
      </c>
      <c r="AE54" s="102">
        <v>16.173913043478262</v>
      </c>
      <c r="AF54" s="103">
        <v>17767</v>
      </c>
      <c r="AG54" s="103">
        <v>0.17478989414939125</v>
      </c>
      <c r="AH54" s="103">
        <v>16874</v>
      </c>
      <c r="AI54" s="103">
        <v>6.6255778120184905E-2</v>
      </c>
      <c r="AJ54" s="103">
        <v>7.5058087578194819</v>
      </c>
      <c r="AK54" s="102">
        <v>103217</v>
      </c>
      <c r="AL54" s="102">
        <v>7109</v>
      </c>
      <c r="AM54" s="102">
        <v>6.8874313339856802E-2</v>
      </c>
      <c r="AN54" s="102">
        <v>4.7172461900655903E-2</v>
      </c>
      <c r="AO54" s="102">
        <v>2.1701851439200906E-2</v>
      </c>
      <c r="AP54" s="102">
        <v>0.31509354339569562</v>
      </c>
    </row>
    <row r="55" spans="1:42">
      <c r="A55" s="88" t="s">
        <v>1399</v>
      </c>
      <c r="B55" s="89" t="s">
        <v>1400</v>
      </c>
      <c r="C55" s="89" t="s">
        <v>26</v>
      </c>
      <c r="D55" s="89" t="s">
        <v>191</v>
      </c>
      <c r="E55" s="90" t="s">
        <v>27</v>
      </c>
      <c r="F55" s="90" t="s">
        <v>512</v>
      </c>
      <c r="G55" s="90" t="s">
        <v>32</v>
      </c>
      <c r="H55" s="102">
        <v>15438.3856111353</v>
      </c>
      <c r="I55" s="102">
        <v>45.8707154712055</v>
      </c>
      <c r="J55" s="102">
        <v>14.7350378884144</v>
      </c>
      <c r="K55" s="102">
        <v>25.6849636586287</v>
      </c>
      <c r="L55" s="102">
        <v>5.4507139241623799</v>
      </c>
      <c r="M55" s="102">
        <v>2</v>
      </c>
      <c r="N55" s="103">
        <v>-738.25</v>
      </c>
      <c r="O55" s="103">
        <v>-0.23399366085578449</v>
      </c>
      <c r="P55" s="103">
        <v>89550.5</v>
      </c>
      <c r="Q55" s="103">
        <v>68625.25</v>
      </c>
      <c r="R55" s="103">
        <v>-0.23366982875584169</v>
      </c>
      <c r="S55" s="103">
        <v>0.85575457423464973</v>
      </c>
      <c r="T55" s="103">
        <v>0.83946506570103574</v>
      </c>
      <c r="U55" s="102">
        <v>95</v>
      </c>
      <c r="V55" s="102" t="s">
        <v>2812</v>
      </c>
      <c r="W55" s="102">
        <v>73</v>
      </c>
      <c r="X55" s="102" t="s">
        <v>2812</v>
      </c>
      <c r="Y55" s="102">
        <v>127</v>
      </c>
      <c r="Z55" s="103">
        <v>32446.351247252202</v>
      </c>
      <c r="AA55" s="103">
        <v>0.20057459956141979</v>
      </c>
      <c r="AB55" s="103">
        <v>6.3735496374584031</v>
      </c>
      <c r="AC55" s="102">
        <v>18.34576710995783</v>
      </c>
      <c r="AD55" s="102">
        <v>19.676029841063901</v>
      </c>
      <c r="AE55" s="102">
        <v>1.330262731106066</v>
      </c>
      <c r="AF55" s="103">
        <v>29792</v>
      </c>
      <c r="AG55" s="103">
        <v>0.20912516214586749</v>
      </c>
      <c r="AH55" s="103">
        <v>25552</v>
      </c>
      <c r="AI55" s="103">
        <v>0.1745460237946149</v>
      </c>
      <c r="AJ55" s="103">
        <v>9.6064278187565861</v>
      </c>
      <c r="AK55" s="102">
        <v>130175</v>
      </c>
      <c r="AL55" s="102">
        <v>8567</v>
      </c>
      <c r="AM55" s="102">
        <v>6.5811407720376414E-2</v>
      </c>
      <c r="AN55" s="102">
        <v>5.6700595352410219E-2</v>
      </c>
      <c r="AO55" s="102">
        <v>9.1108123679661986E-3</v>
      </c>
      <c r="AP55" s="102">
        <v>0.13843819306641764</v>
      </c>
    </row>
    <row r="56" spans="1:42">
      <c r="A56" s="88" t="s">
        <v>1439</v>
      </c>
      <c r="B56" s="89" t="s">
        <v>1440</v>
      </c>
      <c r="C56" s="89" t="s">
        <v>26</v>
      </c>
      <c r="D56" s="89" t="s">
        <v>191</v>
      </c>
      <c r="E56" s="90" t="s">
        <v>27</v>
      </c>
      <c r="F56" s="90" t="s">
        <v>1104</v>
      </c>
      <c r="G56" s="90" t="s">
        <v>32</v>
      </c>
      <c r="H56" s="102">
        <v>6651.7180580965996</v>
      </c>
      <c r="I56" s="102">
        <v>23.235251375753499</v>
      </c>
      <c r="J56" s="102">
        <v>7.8447924776053304</v>
      </c>
      <c r="K56" s="102">
        <v>7.3620665393316997</v>
      </c>
      <c r="L56" s="102">
        <v>8.0283923588165393</v>
      </c>
      <c r="M56" s="102">
        <v>1</v>
      </c>
      <c r="N56" s="103">
        <v>-1017.25</v>
      </c>
      <c r="O56" s="103">
        <v>-0.37547291685890932</v>
      </c>
      <c r="P56" s="103">
        <v>89550.5</v>
      </c>
      <c r="Q56" s="103">
        <v>68625.25</v>
      </c>
      <c r="R56" s="103">
        <v>-0.23366982875584169</v>
      </c>
      <c r="S56" s="103">
        <v>0.85575457423464973</v>
      </c>
      <c r="T56" s="103">
        <v>0.83946506570103574</v>
      </c>
      <c r="U56" s="102">
        <v>111</v>
      </c>
      <c r="V56" s="102" t="s">
        <v>2812</v>
      </c>
      <c r="W56" s="102">
        <v>76</v>
      </c>
      <c r="X56" s="102" t="s">
        <v>2812</v>
      </c>
      <c r="Y56" s="102">
        <v>134</v>
      </c>
      <c r="Z56" s="103">
        <v>22919.709185727232</v>
      </c>
      <c r="AA56" s="103">
        <v>0.18243092438991709</v>
      </c>
      <c r="AB56" s="103">
        <v>6.5690581931371472</v>
      </c>
      <c r="AC56" s="102">
        <v>15.21829409494404</v>
      </c>
      <c r="AD56" s="102">
        <v>25.724585102277111</v>
      </c>
      <c r="AE56" s="102">
        <v>10.506291007333081</v>
      </c>
      <c r="AF56" s="103">
        <v>25385</v>
      </c>
      <c r="AG56" s="103">
        <v>0.2209110300142158</v>
      </c>
      <c r="AH56" s="103">
        <v>23041</v>
      </c>
      <c r="AI56" s="103">
        <v>0.11271212186971052</v>
      </c>
      <c r="AJ56" s="103">
        <v>13.122974963181148</v>
      </c>
      <c r="AK56" s="102">
        <v>101397</v>
      </c>
      <c r="AL56" s="102">
        <v>6567</v>
      </c>
      <c r="AM56" s="102">
        <v>6.4765229740524871E-2</v>
      </c>
      <c r="AN56" s="102">
        <v>5.7131867806739844E-2</v>
      </c>
      <c r="AO56" s="102">
        <v>7.6333619337850232E-3</v>
      </c>
      <c r="AP56" s="102">
        <v>0.11786203746002741</v>
      </c>
    </row>
    <row r="57" spans="1:42">
      <c r="A57" s="88" t="s">
        <v>1557</v>
      </c>
      <c r="B57" s="89" t="s">
        <v>1558</v>
      </c>
      <c r="C57" s="89" t="s">
        <v>26</v>
      </c>
      <c r="D57" s="89" t="s">
        <v>191</v>
      </c>
      <c r="E57" s="90" t="s">
        <v>27</v>
      </c>
      <c r="F57" s="90" t="s">
        <v>328</v>
      </c>
      <c r="G57" s="90" t="s">
        <v>32</v>
      </c>
      <c r="H57" s="102">
        <v>9107.6874936296008</v>
      </c>
      <c r="I57" s="102">
        <v>25.4643673772859</v>
      </c>
      <c r="J57" s="102">
        <v>15.128013283544099</v>
      </c>
      <c r="K57" s="102">
        <v>6.5787378484288199</v>
      </c>
      <c r="L57" s="102">
        <v>3.7576162453129598</v>
      </c>
      <c r="M57" s="102">
        <v>3</v>
      </c>
      <c r="N57" s="103">
        <v>-872.75</v>
      </c>
      <c r="O57" s="103">
        <v>-0.34584901921933819</v>
      </c>
      <c r="P57" s="103">
        <v>89550.5</v>
      </c>
      <c r="Q57" s="103">
        <v>68625.25</v>
      </c>
      <c r="R57" s="103">
        <v>-0.23366982875584169</v>
      </c>
      <c r="S57" s="103">
        <v>0.85575457423464973</v>
      </c>
      <c r="T57" s="103">
        <v>0.83946506570103574</v>
      </c>
      <c r="U57" s="102">
        <v>106</v>
      </c>
      <c r="V57" s="102" t="s">
        <v>2812</v>
      </c>
      <c r="W57" s="102">
        <v>86</v>
      </c>
      <c r="X57" s="102" t="s">
        <v>2812</v>
      </c>
      <c r="Y57" s="102">
        <v>118</v>
      </c>
      <c r="Z57" s="103">
        <v>16230.175104310971</v>
      </c>
      <c r="AA57" s="103">
        <v>0.1074063602958836</v>
      </c>
      <c r="AB57" s="103">
        <v>6.4795152992280816</v>
      </c>
      <c r="AC57" s="102">
        <v>14.01433135554541</v>
      </c>
      <c r="AD57" s="102">
        <v>20.744226380648101</v>
      </c>
      <c r="AE57" s="102">
        <v>6.7298950251026932</v>
      </c>
      <c r="AF57" s="103">
        <v>42155</v>
      </c>
      <c r="AG57" s="103">
        <v>0.3061622948007206</v>
      </c>
      <c r="AH57" s="103">
        <v>38226</v>
      </c>
      <c r="AI57" s="103">
        <v>8.2718568513577145E-2</v>
      </c>
      <c r="AJ57" s="103">
        <v>8.6611479028697573</v>
      </c>
      <c r="AK57" s="102">
        <v>108471</v>
      </c>
      <c r="AL57" s="102">
        <v>6930</v>
      </c>
      <c r="AM57" s="102">
        <v>6.388804380894432E-2</v>
      </c>
      <c r="AN57" s="102">
        <v>5.1635921121774481E-2</v>
      </c>
      <c r="AO57" s="102">
        <v>1.2252122687169843E-2</v>
      </c>
      <c r="AP57" s="102">
        <v>0.19177489177489176</v>
      </c>
    </row>
    <row r="58" spans="1:42">
      <c r="A58" s="88" t="s">
        <v>2421</v>
      </c>
      <c r="B58" s="89" t="s">
        <v>2422</v>
      </c>
      <c r="C58" s="89" t="s">
        <v>26</v>
      </c>
      <c r="D58" s="89" t="s">
        <v>191</v>
      </c>
      <c r="E58" s="90" t="s">
        <v>27</v>
      </c>
      <c r="F58" s="90" t="s">
        <v>68</v>
      </c>
      <c r="G58" s="90" t="s">
        <v>48</v>
      </c>
      <c r="H58" s="102">
        <v>5813.8427575666801</v>
      </c>
      <c r="I58" s="102">
        <v>27.629312183395701</v>
      </c>
      <c r="J58" s="102">
        <v>13.3674668865816</v>
      </c>
      <c r="K58" s="102">
        <v>-1.30526610219447</v>
      </c>
      <c r="L58" s="102">
        <v>15.5671113990085</v>
      </c>
      <c r="M58" s="102">
        <v>1</v>
      </c>
      <c r="N58" s="103">
        <v>-423.25</v>
      </c>
      <c r="O58" s="103">
        <v>-0.19699790551547591</v>
      </c>
      <c r="P58" s="103">
        <v>62875</v>
      </c>
      <c r="Q58" s="103">
        <v>60763.25</v>
      </c>
      <c r="R58" s="103">
        <v>-3.3586481113320077E-2</v>
      </c>
      <c r="S58" s="103">
        <v>0.37750695825049696</v>
      </c>
      <c r="T58" s="103">
        <v>0.34190073769918494</v>
      </c>
      <c r="U58" s="102">
        <v>216</v>
      </c>
      <c r="V58" s="102" t="s">
        <v>2812</v>
      </c>
      <c r="W58" s="102">
        <v>192</v>
      </c>
      <c r="X58" s="102" t="s">
        <v>2812</v>
      </c>
      <c r="Y58" s="102">
        <v>279</v>
      </c>
      <c r="Z58" s="103">
        <v>15743.097170189019</v>
      </c>
      <c r="AA58" s="103">
        <v>0.13598363309080799</v>
      </c>
      <c r="AB58" s="103">
        <v>4.7820815274800852</v>
      </c>
      <c r="AC58" s="102">
        <v>23.693629205440232</v>
      </c>
      <c r="AD58" s="102">
        <v>26.413743736578379</v>
      </c>
      <c r="AE58" s="102">
        <v>2.7201145311381532</v>
      </c>
      <c r="AF58" s="103">
        <v>16250</v>
      </c>
      <c r="AG58" s="103">
        <v>0.16537813401744553</v>
      </c>
      <c r="AH58" s="103">
        <v>13759</v>
      </c>
      <c r="AI58" s="103">
        <v>0.15669743440657025</v>
      </c>
      <c r="AJ58" s="103">
        <v>7.9523099850968704</v>
      </c>
      <c r="AK58" s="102">
        <v>101098</v>
      </c>
      <c r="AL58" s="102">
        <v>6337</v>
      </c>
      <c r="AM58" s="102">
        <v>6.268175433737562E-2</v>
      </c>
      <c r="AN58" s="102">
        <v>5.1811113968624506E-2</v>
      </c>
      <c r="AO58" s="102">
        <v>1.0870640368751112E-2</v>
      </c>
      <c r="AP58" s="102">
        <v>0.17342591131450213</v>
      </c>
    </row>
    <row r="59" spans="1:42">
      <c r="A59" s="88" t="s">
        <v>1673</v>
      </c>
      <c r="B59" s="89" t="s">
        <v>1674</v>
      </c>
      <c r="C59" s="89" t="s">
        <v>26</v>
      </c>
      <c r="D59" s="89" t="s">
        <v>191</v>
      </c>
      <c r="E59" s="90" t="s">
        <v>27</v>
      </c>
      <c r="F59" s="90" t="s">
        <v>328</v>
      </c>
      <c r="G59" s="90" t="s">
        <v>32</v>
      </c>
      <c r="H59" s="102">
        <v>16067.330565333101</v>
      </c>
      <c r="I59" s="102">
        <v>50.835365288683903</v>
      </c>
      <c r="J59" s="102">
        <v>21.604686178349102</v>
      </c>
      <c r="K59" s="102">
        <v>19.138185574964101</v>
      </c>
      <c r="L59" s="102">
        <v>10.0924935353706</v>
      </c>
      <c r="M59" s="102">
        <v>2</v>
      </c>
      <c r="N59" s="103">
        <v>-1350</v>
      </c>
      <c r="O59" s="103">
        <v>-0.38132900218911092</v>
      </c>
      <c r="P59" s="103">
        <v>89550.5</v>
      </c>
      <c r="Q59" s="103">
        <v>68625.25</v>
      </c>
      <c r="R59" s="103">
        <v>-0.23366982875584169</v>
      </c>
      <c r="S59" s="103">
        <v>0.85575457423464973</v>
      </c>
      <c r="T59" s="103">
        <v>0.83946506570103574</v>
      </c>
      <c r="U59" s="102">
        <v>106</v>
      </c>
      <c r="V59" s="102" t="s">
        <v>2812</v>
      </c>
      <c r="W59" s="102">
        <v>99</v>
      </c>
      <c r="X59" s="102" t="s">
        <v>2812</v>
      </c>
      <c r="Y59" s="102">
        <v>119</v>
      </c>
      <c r="Z59" s="103">
        <v>22404.423274643079</v>
      </c>
      <c r="AA59" s="103">
        <v>0.14822739994735709</v>
      </c>
      <c r="AB59" s="103">
        <v>6.5605481322003003</v>
      </c>
      <c r="AC59" s="102">
        <v>14.832549728752261</v>
      </c>
      <c r="AD59" s="102">
        <v>20.760940325497291</v>
      </c>
      <c r="AE59" s="102">
        <v>5.928390596745027</v>
      </c>
      <c r="AF59" s="103">
        <v>36450</v>
      </c>
      <c r="AG59" s="103">
        <v>0.27148967344991171</v>
      </c>
      <c r="AH59" s="103">
        <v>30141</v>
      </c>
      <c r="AI59" s="103">
        <v>0.14797120201718589</v>
      </c>
      <c r="AJ59" s="103">
        <v>10.479704797047971</v>
      </c>
      <c r="AK59" s="102">
        <v>115757</v>
      </c>
      <c r="AL59" s="102">
        <v>7166</v>
      </c>
      <c r="AM59" s="102">
        <v>6.1905543509247818E-2</v>
      </c>
      <c r="AN59" s="102">
        <v>5.1193448344376585E-2</v>
      </c>
      <c r="AO59" s="102">
        <v>1.071209516487124E-2</v>
      </c>
      <c r="AP59" s="102">
        <v>0.17303935249790678</v>
      </c>
    </row>
    <row r="60" spans="1:42">
      <c r="A60" s="88" t="s">
        <v>1185</v>
      </c>
      <c r="B60" s="89" t="s">
        <v>1186</v>
      </c>
      <c r="C60" s="89" t="s">
        <v>574</v>
      </c>
      <c r="D60" s="89" t="s">
        <v>191</v>
      </c>
      <c r="E60" s="90" t="s">
        <v>27</v>
      </c>
      <c r="F60" s="90" t="s">
        <v>229</v>
      </c>
      <c r="G60" s="90" t="s">
        <v>62</v>
      </c>
      <c r="H60" s="102">
        <v>7625.7716291970501</v>
      </c>
      <c r="I60" s="102">
        <v>24.870674584896001</v>
      </c>
      <c r="J60" s="102">
        <v>9.6093330669955392</v>
      </c>
      <c r="K60" s="102">
        <v>15.057042877109501</v>
      </c>
      <c r="L60" s="102">
        <v>0.20429864079087301</v>
      </c>
      <c r="M60" s="102">
        <v>1</v>
      </c>
      <c r="N60" s="103">
        <v>745.25</v>
      </c>
      <c r="O60" s="103">
        <v>0.31061790142752937</v>
      </c>
      <c r="P60" s="103">
        <v>26495</v>
      </c>
      <c r="Q60" s="103">
        <v>27708.25</v>
      </c>
      <c r="R60" s="103">
        <v>4.5791658803547838E-2</v>
      </c>
      <c r="S60" s="103">
        <v>0.39618795999245138</v>
      </c>
      <c r="T60" s="103">
        <v>0.29632871076303985</v>
      </c>
      <c r="U60" s="102">
        <v>202</v>
      </c>
      <c r="V60" s="102" t="s">
        <v>2813</v>
      </c>
      <c r="W60" s="102">
        <v>198</v>
      </c>
      <c r="X60" s="102" t="s">
        <v>2814</v>
      </c>
      <c r="Y60" s="102">
        <v>182</v>
      </c>
      <c r="Z60" s="103">
        <v>18210.423355565639</v>
      </c>
      <c r="AA60" s="103">
        <v>0.1140368050120274</v>
      </c>
      <c r="AB60" s="103">
        <v>6.3425760279410994</v>
      </c>
      <c r="AC60" s="102">
        <v>16.523235800344239</v>
      </c>
      <c r="AD60" s="102">
        <v>21.97934595524957</v>
      </c>
      <c r="AE60" s="102">
        <v>5.4561101549053346</v>
      </c>
      <c r="AF60" s="103">
        <v>38745</v>
      </c>
      <c r="AG60" s="103">
        <v>0.26344535639123934</v>
      </c>
      <c r="AH60" s="103">
        <v>38356</v>
      </c>
      <c r="AI60" s="103">
        <v>4.9770570445301907E-2</v>
      </c>
      <c r="AJ60" s="103">
        <v>5.6724244293645896</v>
      </c>
      <c r="AK60" s="102">
        <v>120822</v>
      </c>
      <c r="AL60" s="102">
        <v>6932</v>
      </c>
      <c r="AM60" s="102">
        <v>5.7373657115425997E-2</v>
      </c>
      <c r="AN60" s="102">
        <v>4.3659267351972321E-2</v>
      </c>
      <c r="AO60" s="102">
        <v>1.3714389763453676E-2</v>
      </c>
      <c r="AP60" s="102">
        <v>0.23903635314483554</v>
      </c>
    </row>
    <row r="61" spans="1:42">
      <c r="A61" s="88" t="s">
        <v>1971</v>
      </c>
      <c r="B61" s="89" t="s">
        <v>1972</v>
      </c>
      <c r="C61" s="89" t="s">
        <v>26</v>
      </c>
      <c r="D61" s="89" t="s">
        <v>191</v>
      </c>
      <c r="E61" s="90" t="s">
        <v>27</v>
      </c>
      <c r="F61" s="90" t="s">
        <v>328</v>
      </c>
      <c r="G61" s="90" t="s">
        <v>32</v>
      </c>
      <c r="H61" s="102">
        <v>4001.8030246027902</v>
      </c>
      <c r="I61" s="102">
        <v>19.335183961940299</v>
      </c>
      <c r="J61" s="102">
        <v>8.96891209595384</v>
      </c>
      <c r="K61" s="102">
        <v>2.4411094164308502</v>
      </c>
      <c r="L61" s="102">
        <v>7.9251624495556499</v>
      </c>
      <c r="M61" s="102">
        <v>1</v>
      </c>
      <c r="N61" s="103">
        <v>-164.5</v>
      </c>
      <c r="O61" s="103">
        <v>-0.1146141787145097</v>
      </c>
      <c r="P61" s="103">
        <v>89550.5</v>
      </c>
      <c r="Q61" s="103">
        <v>68625.25</v>
      </c>
      <c r="R61" s="103">
        <v>-0.23366982875584169</v>
      </c>
      <c r="S61" s="103">
        <v>0.85575457423464973</v>
      </c>
      <c r="T61" s="103">
        <v>0.83946506570103574</v>
      </c>
      <c r="U61" s="102">
        <v>138</v>
      </c>
      <c r="V61" s="102" t="s">
        <v>2812</v>
      </c>
      <c r="W61" s="102">
        <v>153</v>
      </c>
      <c r="X61" s="102" t="s">
        <v>2813</v>
      </c>
      <c r="Y61" s="102">
        <v>206</v>
      </c>
      <c r="Z61" s="103">
        <v>14839.10819181139</v>
      </c>
      <c r="AA61" s="103">
        <v>0.1651101340967509</v>
      </c>
      <c r="AB61" s="103">
        <v>6.7966677324528586</v>
      </c>
      <c r="AC61" s="102">
        <v>13.638186923385479</v>
      </c>
      <c r="AD61" s="102">
        <v>21.521058965102291</v>
      </c>
      <c r="AE61" s="102">
        <v>7.8828720417168068</v>
      </c>
      <c r="AF61" s="103">
        <v>20778</v>
      </c>
      <c r="AG61" s="103">
        <v>0.25473424282795809</v>
      </c>
      <c r="AH61" s="103">
        <v>18360</v>
      </c>
      <c r="AI61" s="103">
        <v>0.13556644880174293</v>
      </c>
      <c r="AJ61" s="103">
        <v>7.3173515981735155</v>
      </c>
      <c r="AK61" s="102">
        <v>67531</v>
      </c>
      <c r="AL61" s="102">
        <v>3695</v>
      </c>
      <c r="AM61" s="102">
        <v>5.4715612089262712E-2</v>
      </c>
      <c r="AN61" s="102">
        <v>4.5667915475855532E-2</v>
      </c>
      <c r="AO61" s="102">
        <v>9.0476966134071767E-3</v>
      </c>
      <c r="AP61" s="102">
        <v>0.16535859269282815</v>
      </c>
    </row>
    <row r="62" spans="1:42">
      <c r="A62" s="88" t="s">
        <v>1429</v>
      </c>
      <c r="B62" s="89" t="s">
        <v>1430</v>
      </c>
      <c r="C62" s="89" t="s">
        <v>26</v>
      </c>
      <c r="D62" s="89" t="s">
        <v>191</v>
      </c>
      <c r="E62" s="90" t="s">
        <v>27</v>
      </c>
      <c r="F62" s="90" t="s">
        <v>512</v>
      </c>
      <c r="G62" s="90" t="s">
        <v>32</v>
      </c>
      <c r="H62" s="102">
        <v>7798.8724167754899</v>
      </c>
      <c r="I62" s="102">
        <v>33.905045264456199</v>
      </c>
      <c r="J62" s="102">
        <v>22.406634642049301</v>
      </c>
      <c r="K62" s="102">
        <v>4.9208713621245801</v>
      </c>
      <c r="L62" s="102">
        <v>6.5775392602823404</v>
      </c>
      <c r="M62" s="102">
        <v>3</v>
      </c>
      <c r="N62" s="103">
        <v>-576.75</v>
      </c>
      <c r="O62" s="103">
        <v>-0.36365069356872642</v>
      </c>
      <c r="P62" s="103">
        <v>89550.5</v>
      </c>
      <c r="Q62" s="103">
        <v>68625.25</v>
      </c>
      <c r="R62" s="103">
        <v>-0.23366982875584169</v>
      </c>
      <c r="S62" s="103">
        <v>0.85575457423464973</v>
      </c>
      <c r="T62" s="103">
        <v>0.83946506570103574</v>
      </c>
      <c r="U62" s="102">
        <v>83</v>
      </c>
      <c r="V62" s="102" t="s">
        <v>2812</v>
      </c>
      <c r="W62" s="102">
        <v>92</v>
      </c>
      <c r="X62" s="102" t="s">
        <v>2813</v>
      </c>
      <c r="Y62" s="102">
        <v>165</v>
      </c>
      <c r="Z62" s="103">
        <v>7841.4722508150726</v>
      </c>
      <c r="AA62" s="103">
        <v>7.7991230128552691E-2</v>
      </c>
      <c r="AB62" s="103">
        <v>4.2081922495147497</v>
      </c>
      <c r="AC62" s="102">
        <v>15.76699029126214</v>
      </c>
      <c r="AD62" s="102">
        <v>24.266019417475729</v>
      </c>
      <c r="AE62" s="102">
        <v>8.4990291262135926</v>
      </c>
      <c r="AF62" s="103">
        <v>30405</v>
      </c>
      <c r="AG62" s="103">
        <v>0.32299514232649412</v>
      </c>
      <c r="AH62" s="103">
        <v>29034</v>
      </c>
      <c r="AI62" s="103">
        <v>4.9114830887924503E-2</v>
      </c>
      <c r="AJ62" s="103">
        <v>8.8790273556230996</v>
      </c>
      <c r="AK62" s="102"/>
      <c r="AL62" s="102"/>
      <c r="AM62" s="102"/>
      <c r="AN62" s="102"/>
      <c r="AO62" s="102"/>
      <c r="AP62" s="102"/>
    </row>
    <row r="63" spans="1:42">
      <c r="A63" s="88" t="s">
        <v>1917</v>
      </c>
      <c r="B63" s="89" t="s">
        <v>1918</v>
      </c>
      <c r="C63" s="89" t="s">
        <v>26</v>
      </c>
      <c r="D63" s="89" t="s">
        <v>191</v>
      </c>
      <c r="E63" s="90" t="s">
        <v>27</v>
      </c>
      <c r="F63" s="90" t="s">
        <v>269</v>
      </c>
      <c r="G63" s="90" t="s">
        <v>32</v>
      </c>
      <c r="H63" s="102">
        <v>10921.487349635299</v>
      </c>
      <c r="I63" s="102">
        <v>47.720425010641002</v>
      </c>
      <c r="J63" s="102">
        <v>21.1905847647303</v>
      </c>
      <c r="K63" s="102">
        <v>23.482560484029101</v>
      </c>
      <c r="L63" s="102">
        <v>3.0472797618815401</v>
      </c>
      <c r="M63" s="102">
        <v>2</v>
      </c>
      <c r="N63" s="103">
        <v>-231.75</v>
      </c>
      <c r="O63" s="103">
        <v>-0.12773873501446881</v>
      </c>
      <c r="P63" s="103">
        <v>89550.5</v>
      </c>
      <c r="Q63" s="103">
        <v>68625.25</v>
      </c>
      <c r="R63" s="103">
        <v>-0.23366982875584169</v>
      </c>
      <c r="S63" s="103">
        <v>0.85575457423464973</v>
      </c>
      <c r="T63" s="103">
        <v>0.83946506570103574</v>
      </c>
      <c r="U63" s="102">
        <v>75</v>
      </c>
      <c r="V63" s="102" t="s">
        <v>2812</v>
      </c>
      <c r="W63" s="102">
        <v>64</v>
      </c>
      <c r="X63" s="102" t="s">
        <v>2812</v>
      </c>
      <c r="Y63" s="102">
        <v>90</v>
      </c>
      <c r="Z63" s="103">
        <v>10830.36337070543</v>
      </c>
      <c r="AA63" s="103">
        <v>0.1086088245039102</v>
      </c>
      <c r="AB63" s="103">
        <v>6.1569137360005808</v>
      </c>
      <c r="AC63" s="102">
        <v>17.674030846185911</v>
      </c>
      <c r="AD63" s="102">
        <v>22.648353480616919</v>
      </c>
      <c r="AE63" s="102">
        <v>4.9743226344310134</v>
      </c>
      <c r="AF63" s="103">
        <v>25824</v>
      </c>
      <c r="AG63" s="103">
        <v>0.2815736576276171</v>
      </c>
      <c r="AH63" s="103">
        <v>22096</v>
      </c>
      <c r="AI63" s="103">
        <v>0.11133236784938451</v>
      </c>
      <c r="AJ63" s="103">
        <v>11.919786096256685</v>
      </c>
      <c r="AK63" s="102"/>
      <c r="AL63" s="102"/>
      <c r="AM63" s="102"/>
      <c r="AN63" s="102"/>
      <c r="AO63" s="102"/>
      <c r="AP63" s="102"/>
    </row>
    <row r="64" spans="1:42">
      <c r="A64" s="88" t="s">
        <v>2338</v>
      </c>
      <c r="B64" s="89" t="s">
        <v>2339</v>
      </c>
      <c r="C64" s="89" t="s">
        <v>574</v>
      </c>
      <c r="D64" s="89" t="s">
        <v>191</v>
      </c>
      <c r="E64" s="90" t="s">
        <v>27</v>
      </c>
      <c r="F64" s="90" t="s">
        <v>257</v>
      </c>
      <c r="G64" s="90" t="s">
        <v>42</v>
      </c>
      <c r="H64" s="102">
        <v>7195.36591533709</v>
      </c>
      <c r="I64" s="102">
        <v>34.824824385996699</v>
      </c>
      <c r="J64" s="102">
        <v>17.274812642900098</v>
      </c>
      <c r="K64" s="102">
        <v>15.400837396514399</v>
      </c>
      <c r="L64" s="102">
        <v>2.1491743465820199</v>
      </c>
      <c r="M64" s="102">
        <v>2</v>
      </c>
      <c r="N64" s="103">
        <v>-44.75</v>
      </c>
      <c r="O64" s="103">
        <v>-4.3163732818905232E-2</v>
      </c>
      <c r="P64" s="103">
        <v>42453.5</v>
      </c>
      <c r="Q64" s="103">
        <v>41564.25</v>
      </c>
      <c r="R64" s="103">
        <v>-2.0946447289387209E-2</v>
      </c>
      <c r="S64" s="103">
        <v>0.4128163755638522</v>
      </c>
      <c r="T64" s="103">
        <v>0.32624190259658242</v>
      </c>
      <c r="U64" s="102">
        <v>684</v>
      </c>
      <c r="V64" s="102" t="s">
        <v>2814</v>
      </c>
      <c r="W64" s="102">
        <v>537</v>
      </c>
      <c r="X64" s="102" t="s">
        <v>2812</v>
      </c>
      <c r="Y64" s="102">
        <v>661</v>
      </c>
      <c r="Z64" s="103">
        <v>15083.730786219819</v>
      </c>
      <c r="AA64" s="103">
        <v>0.1253103387545158</v>
      </c>
      <c r="AB64" s="103">
        <v>7.0975018856922407</v>
      </c>
      <c r="AC64" s="102">
        <v>8.6666666666666661</v>
      </c>
      <c r="AD64" s="102"/>
      <c r="AE64" s="102"/>
      <c r="AF64" s="103">
        <v>21513</v>
      </c>
      <c r="AG64" s="103">
        <v>0.20223076098571391</v>
      </c>
      <c r="AH64" s="103">
        <v>20893</v>
      </c>
      <c r="AI64" s="103">
        <v>4.9490259895658834E-2</v>
      </c>
      <c r="AJ64" s="103">
        <v>3.5786487880350695</v>
      </c>
      <c r="AK64" s="102"/>
      <c r="AL64" s="102"/>
      <c r="AM64" s="102"/>
      <c r="AN64" s="102"/>
      <c r="AO64" s="102"/>
      <c r="AP64" s="102"/>
    </row>
    <row r="65" spans="1:42">
      <c r="A65" s="88" t="s">
        <v>2491</v>
      </c>
      <c r="B65" s="89" t="s">
        <v>2492</v>
      </c>
      <c r="C65" s="89" t="s">
        <v>190</v>
      </c>
      <c r="D65" s="89" t="s">
        <v>191</v>
      </c>
      <c r="E65" s="90" t="s">
        <v>27</v>
      </c>
      <c r="F65" s="90" t="s">
        <v>187</v>
      </c>
      <c r="G65" s="90" t="s">
        <v>29</v>
      </c>
      <c r="H65" s="102">
        <v>5557.1683244271799</v>
      </c>
      <c r="I65" s="102">
        <v>26.222953588274699</v>
      </c>
      <c r="J65" s="102">
        <v>10.9945395327768</v>
      </c>
      <c r="K65" s="102">
        <v>12.507205438041799</v>
      </c>
      <c r="L65" s="102">
        <v>2.721208617456</v>
      </c>
      <c r="M65" s="102">
        <v>1</v>
      </c>
      <c r="N65" s="103">
        <v>-168.75</v>
      </c>
      <c r="O65" s="103">
        <v>-0.1182965299684543</v>
      </c>
      <c r="P65" s="103">
        <v>24439.25</v>
      </c>
      <c r="Q65" s="103">
        <v>27527.25</v>
      </c>
      <c r="R65" s="103">
        <v>0.12635412297840559</v>
      </c>
      <c r="S65" s="103">
        <v>0.32754687643851593</v>
      </c>
      <c r="T65" s="103">
        <v>0.2729386335358599</v>
      </c>
      <c r="U65" s="102">
        <v>269</v>
      </c>
      <c r="V65" s="102" t="s">
        <v>2814</v>
      </c>
      <c r="W65" s="102">
        <v>240</v>
      </c>
      <c r="X65" s="102" t="s">
        <v>2812</v>
      </c>
      <c r="Y65" s="102">
        <v>269</v>
      </c>
      <c r="Z65" s="103">
        <v>17373.58912447351</v>
      </c>
      <c r="AA65" s="103">
        <v>0.1479535122074627</v>
      </c>
      <c r="AB65" s="103">
        <v>4.3170954817967129</v>
      </c>
      <c r="AC65" s="102">
        <v>11.255411255411261</v>
      </c>
      <c r="AD65" s="102">
        <v>23.376623376623382</v>
      </c>
      <c r="AE65" s="102">
        <v>12.121212121212119</v>
      </c>
      <c r="AF65" s="103">
        <v>19705</v>
      </c>
      <c r="AG65" s="103">
        <v>0.18452835104452187</v>
      </c>
      <c r="AH65" s="103">
        <v>18722</v>
      </c>
      <c r="AI65" s="103">
        <v>5.4908663604315781E-2</v>
      </c>
      <c r="AJ65" s="103">
        <v>5.1300757054370267</v>
      </c>
      <c r="AK65" s="102"/>
      <c r="AL65" s="102"/>
      <c r="AM65" s="102"/>
      <c r="AN65" s="102"/>
      <c r="AO65" s="102"/>
      <c r="AP65" s="10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DE267C740BB3419915A176832F518E" ma:contentTypeVersion="16" ma:contentTypeDescription="Crée un document." ma:contentTypeScope="" ma:versionID="c34fc769cd0bcc6889748b8b22c17eb1">
  <xsd:schema xmlns:xsd="http://www.w3.org/2001/XMLSchema" xmlns:xs="http://www.w3.org/2001/XMLSchema" xmlns:p="http://schemas.microsoft.com/office/2006/metadata/properties" xmlns:ns2="264dcc1a-d152-4345-8f87-f360df46a2da" xmlns:ns3="989a7fbe-d482-426b-868a-b7a6a2da0ca3" targetNamespace="http://schemas.microsoft.com/office/2006/metadata/properties" ma:root="true" ma:fieldsID="5ce766a709ad7cfa71f775c2f62ecf5c" ns2:_="" ns3:_="">
    <xsd:import namespace="264dcc1a-d152-4345-8f87-f360df46a2da"/>
    <xsd:import namespace="989a7fbe-d482-426b-868a-b7a6a2da0ca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dcc1a-d152-4345-8f87-f360df46a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e4253a47-30b7-41d4-a784-3616fb7f28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9a7fbe-d482-426b-868a-b7a6a2da0ca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7b9c139-7286-4eae-a843-83d6cc33a76b}" ma:internalName="TaxCatchAll" ma:showField="CatchAllData" ma:web="989a7fbe-d482-426b-868a-b7a6a2da0ca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4dcc1a-d152-4345-8f87-f360df46a2da">
      <Terms xmlns="http://schemas.microsoft.com/office/infopath/2007/PartnerControls"/>
    </lcf76f155ced4ddcb4097134ff3c332f>
    <TaxCatchAll xmlns="989a7fbe-d482-426b-868a-b7a6a2da0c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3AC14-7498-4FD6-B008-1A5EBCDAB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dcc1a-d152-4345-8f87-f360df46a2da"/>
    <ds:schemaRef ds:uri="989a7fbe-d482-426b-868a-b7a6a2da0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F7B2F0-F504-4867-BC6B-7BC712219C54}">
  <ds:schemaRefs>
    <ds:schemaRef ds:uri="http://schemas.microsoft.com/office/2006/metadata/properties"/>
    <ds:schemaRef ds:uri="http://schemas.microsoft.com/office/infopath/2007/PartnerControls"/>
    <ds:schemaRef ds:uri="264dcc1a-d152-4345-8f87-f360df46a2da"/>
    <ds:schemaRef ds:uri="989a7fbe-d482-426b-868a-b7a6a2da0ca3"/>
  </ds:schemaRefs>
</ds:datastoreItem>
</file>

<file path=customXml/itemProps3.xml><?xml version="1.0" encoding="utf-8"?>
<ds:datastoreItem xmlns:ds="http://schemas.openxmlformats.org/officeDocument/2006/customXml" ds:itemID="{5BFAEC48-FD07-4A74-8CC9-9DDA79BFC2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Lisez-moi</vt:lpstr>
      <vt:lpstr>Panel</vt:lpstr>
      <vt:lpstr>Tableau de Bord</vt:lpstr>
      <vt:lpstr>Total</vt:lpstr>
      <vt:lpstr>Adapter</vt:lpstr>
      <vt:lpstr>Être</vt:lpstr>
      <vt:lpstr>Travailler</vt:lpstr>
      <vt:lpstr>Connecter</vt:lpstr>
      <vt:lpstr>Loger</vt:lpstr>
      <vt:lpstr>Ensemble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Baptiste Guibert</dc:creator>
  <cp:lastModifiedBy>Baptiste Guibert</cp:lastModifiedBy>
  <cp:lastPrinted>2025-08-25T16:17:25Z</cp:lastPrinted>
  <dcterms:created xsi:type="dcterms:W3CDTF">2025-07-29T07:56:03Z</dcterms:created>
  <dcterms:modified xsi:type="dcterms:W3CDTF">2025-12-08T09:38:16Z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0x010100F9DE267C740BB3419915A176832F518E</vt:lpwstr>
  </property>
  <property fmtid="{D5CDD505-2E9C-101B-9397-08002B2CF9AE}" pid="3" name="MediaServiceImageTags">
    <vt:lpwstr/>
  </property>
</Properties>
</file>